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showInkAnnotation="0" codeName="DieseArbeitsmappe"/>
  <mc:AlternateContent xmlns:mc="http://schemas.openxmlformats.org/markup-compatibility/2006">
    <mc:Choice Requires="x15">
      <x15ac:absPath xmlns:x15ac="http://schemas.microsoft.com/office/spreadsheetml/2010/11/ac" url="P:\LWB\2025-2026 LWB\25-Übergreifendes\"/>
    </mc:Choice>
  </mc:AlternateContent>
  <xr:revisionPtr revIDLastSave="0" documentId="14_{811C96EF-78EB-4584-A5F3-D38395BA1D4E}" xr6:coauthVersionLast="47" xr6:coauthVersionMax="47" xr10:uidLastSave="{00000000-0000-0000-0000-000000000000}"/>
  <bookViews>
    <workbookView xWindow="-120" yWindow="-120" windowWidth="29040" windowHeight="17040" activeTab="1" xr2:uid="{0517EDD9-6E4D-4F04-B279-E66641100976}"/>
  </bookViews>
  <sheets>
    <sheet name="Formular" sheetId="1" r:id="rId1"/>
    <sheet name="Kursliste gesamt" sheetId="15" r:id="rId2"/>
    <sheet name="Kanton" sheetId="16" state="hidden" r:id="rId3"/>
    <sheet name="Schulen" sheetId="5" state="hidden" r:id="rId4"/>
    <sheet name="NW" sheetId="9" state="hidden" r:id="rId5"/>
    <sheet name="OW" sheetId="8" state="hidden" r:id="rId6"/>
    <sheet name="UR" sheetId="4" state="hidden" r:id="rId7"/>
    <sheet name="LU" sheetId="11" state="hidden" r:id="rId8"/>
    <sheet name="SZ" sheetId="10" state="hidden" r:id="rId9"/>
    <sheet name="ZG" sheetId="12" state="hidden" r:id="rId10"/>
    <sheet name="Zusammenfassung" sheetId="3" state="hidden" r:id="rId11"/>
  </sheets>
  <definedNames>
    <definedName name="_xlnm._FilterDatabase" localSheetId="0" hidden="1">Formular!$A$11:$G$24</definedName>
    <definedName name="_xlnm._FilterDatabase" localSheetId="1" hidden="1">'Kursliste gesamt'!$A$9:$J$283</definedName>
    <definedName name="_xlnm._FilterDatabase" localSheetId="7" hidden="1">LU!$A$2:$S$2</definedName>
    <definedName name="_xlnm._FilterDatabase" localSheetId="4" hidden="1">NW!$A$2:$R$80</definedName>
    <definedName name="_xlnm._FilterDatabase" localSheetId="5" hidden="1">OW!$A$2:$T$83</definedName>
    <definedName name="_xlnm._FilterDatabase" localSheetId="6" hidden="1">UR!$A$1:$E$65</definedName>
    <definedName name="D_LU">LU!$A$2:$A$50</definedName>
    <definedName name="D_NW">NW!$A$2:$A$100</definedName>
    <definedName name="D_OW">OW!$A$2:$A$120</definedName>
    <definedName name="D_SZ">SZ!$A$2:$A$50</definedName>
    <definedName name="D_UR">UR!$A$2:$A$100</definedName>
    <definedName name="D_ZG">ZG!$A$2:$A$10</definedName>
    <definedName name="_xlnm.Print_Titles" localSheetId="1">'Kursliste gesamt'!$9:$9</definedName>
    <definedName name="Schulen">Schulen!$A:$A</definedName>
  </definedNames>
  <calcPr calcId="191029"/>
  <customWorkbookViews>
    <customWorkbookView name="LWB Anmeldung" guid="{E69C0705-7192-4773-BF95-9666703BF23E}" maximized="1" windowWidth="1916" windowHeight="865" activeSheetId="3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8" l="1"/>
  <c r="H12" i="15"/>
  <c r="J12" i="15" s="1"/>
  <c r="J4" i="12" s="1"/>
  <c r="C4" i="12"/>
  <c r="D4" i="12"/>
  <c r="E4" i="12"/>
  <c r="F4" i="12"/>
  <c r="G4" i="12"/>
  <c r="C3" i="12"/>
  <c r="D3" i="12"/>
  <c r="E3" i="12"/>
  <c r="F3" i="12"/>
  <c r="G3" i="12"/>
  <c r="C4" i="10"/>
  <c r="D4" i="10"/>
  <c r="E4" i="10"/>
  <c r="F4" i="10"/>
  <c r="G4" i="10"/>
  <c r="C5" i="10"/>
  <c r="D5" i="10"/>
  <c r="E5" i="10"/>
  <c r="F5" i="10"/>
  <c r="G5" i="10"/>
  <c r="C6" i="10"/>
  <c r="D6" i="10"/>
  <c r="E6" i="10"/>
  <c r="F6" i="10"/>
  <c r="G6" i="10"/>
  <c r="C7" i="10"/>
  <c r="D7" i="10"/>
  <c r="E7" i="10"/>
  <c r="F7" i="10"/>
  <c r="G7" i="10"/>
  <c r="C8" i="10"/>
  <c r="D8" i="10"/>
  <c r="E8" i="10"/>
  <c r="F8" i="10"/>
  <c r="G8" i="10"/>
  <c r="C9" i="10"/>
  <c r="D9" i="10"/>
  <c r="E9" i="10"/>
  <c r="F9" i="10"/>
  <c r="G9" i="10"/>
  <c r="C10" i="10"/>
  <c r="D10" i="10"/>
  <c r="E10" i="10"/>
  <c r="F10" i="10"/>
  <c r="G10" i="10"/>
  <c r="C11" i="10"/>
  <c r="D11" i="10"/>
  <c r="E11" i="10"/>
  <c r="F11" i="10"/>
  <c r="G11" i="10"/>
  <c r="C12" i="10"/>
  <c r="D12" i="10"/>
  <c r="E12" i="10"/>
  <c r="F12" i="10"/>
  <c r="G12" i="10"/>
  <c r="C13" i="10"/>
  <c r="D13" i="10"/>
  <c r="E13" i="10"/>
  <c r="F13" i="10"/>
  <c r="G13" i="10"/>
  <c r="C14" i="10"/>
  <c r="D14" i="10"/>
  <c r="E14" i="10"/>
  <c r="F14" i="10"/>
  <c r="G14" i="10"/>
  <c r="C3" i="10"/>
  <c r="D3" i="10"/>
  <c r="E3" i="10"/>
  <c r="F3" i="10"/>
  <c r="G3" i="10"/>
  <c r="H256" i="15"/>
  <c r="H159" i="15"/>
  <c r="H88" i="15"/>
  <c r="H78" i="15"/>
  <c r="H49" i="15"/>
  <c r="H37" i="15"/>
  <c r="H22" i="15"/>
  <c r="H17" i="15"/>
  <c r="H16" i="15"/>
  <c r="H14" i="15"/>
  <c r="H283" i="15"/>
  <c r="H40" i="11" s="1"/>
  <c r="H282" i="15"/>
  <c r="H281" i="15"/>
  <c r="H280" i="15"/>
  <c r="H37" i="11" s="1"/>
  <c r="H279" i="15"/>
  <c r="H36" i="11" s="1"/>
  <c r="H278" i="15"/>
  <c r="I278" i="15" s="1"/>
  <c r="H277" i="15"/>
  <c r="I277" i="15" s="1"/>
  <c r="H276" i="15"/>
  <c r="I276" i="15" s="1"/>
  <c r="H275" i="15"/>
  <c r="H32" i="11" s="1"/>
  <c r="H274" i="15"/>
  <c r="H31" i="11" s="1"/>
  <c r="H273" i="15"/>
  <c r="I273" i="15" s="1"/>
  <c r="I30" i="11" s="1"/>
  <c r="H272" i="15"/>
  <c r="H29" i="11" s="1"/>
  <c r="H271" i="15"/>
  <c r="I271" i="15" s="1"/>
  <c r="J271" i="15" s="1"/>
  <c r="J28" i="11" s="1"/>
  <c r="H269" i="15"/>
  <c r="H27" i="11" s="1"/>
  <c r="H268" i="15"/>
  <c r="H26" i="11" s="1"/>
  <c r="H267" i="15"/>
  <c r="H25" i="11" s="1"/>
  <c r="H266" i="15"/>
  <c r="H24" i="11" s="1"/>
  <c r="H257" i="15"/>
  <c r="H174" i="15"/>
  <c r="H158" i="15"/>
  <c r="H128" i="15"/>
  <c r="H20" i="11" s="1"/>
  <c r="H14" i="11"/>
  <c r="H13" i="11"/>
  <c r="H6" i="11"/>
  <c r="H77" i="15"/>
  <c r="H5" i="11" s="1"/>
  <c r="H48" i="15"/>
  <c r="H4" i="11" s="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C23" i="11"/>
  <c r="D23" i="11"/>
  <c r="E23" i="11"/>
  <c r="F23" i="11"/>
  <c r="G23" i="11"/>
  <c r="H23" i="11"/>
  <c r="C24" i="11"/>
  <c r="D24" i="11"/>
  <c r="E24" i="11"/>
  <c r="F24" i="11"/>
  <c r="G24" i="11"/>
  <c r="C25" i="11"/>
  <c r="D25" i="11"/>
  <c r="E25" i="11"/>
  <c r="F25" i="11"/>
  <c r="G25" i="11"/>
  <c r="C26" i="11"/>
  <c r="D26" i="11"/>
  <c r="E26" i="11"/>
  <c r="F26" i="11"/>
  <c r="G26" i="11"/>
  <c r="C27" i="11"/>
  <c r="D27" i="11"/>
  <c r="E27" i="11"/>
  <c r="F27" i="11"/>
  <c r="G27" i="11"/>
  <c r="C28" i="11"/>
  <c r="D28" i="11"/>
  <c r="E28" i="11"/>
  <c r="F28" i="11"/>
  <c r="G28" i="11"/>
  <c r="C29" i="11"/>
  <c r="D29" i="11"/>
  <c r="E29" i="11"/>
  <c r="F29" i="11"/>
  <c r="G29" i="11"/>
  <c r="C30" i="11"/>
  <c r="D30" i="11"/>
  <c r="E30" i="11"/>
  <c r="F30" i="11"/>
  <c r="G30" i="11"/>
  <c r="C31" i="11"/>
  <c r="D31" i="11"/>
  <c r="E31" i="11"/>
  <c r="F31" i="11"/>
  <c r="G31" i="11"/>
  <c r="C32" i="11"/>
  <c r="D32" i="11"/>
  <c r="E32" i="11"/>
  <c r="F32" i="11"/>
  <c r="G32" i="11"/>
  <c r="C33" i="11"/>
  <c r="D33" i="11"/>
  <c r="E33" i="11"/>
  <c r="F33" i="11"/>
  <c r="G33" i="11"/>
  <c r="C34" i="11"/>
  <c r="D34" i="11"/>
  <c r="E34" i="11"/>
  <c r="F34" i="11"/>
  <c r="G34" i="11"/>
  <c r="C35" i="11"/>
  <c r="D35" i="11"/>
  <c r="E35" i="11"/>
  <c r="F35" i="11"/>
  <c r="G35" i="11"/>
  <c r="H35" i="11"/>
  <c r="C36" i="11"/>
  <c r="D36" i="11"/>
  <c r="E36" i="11"/>
  <c r="F36" i="11"/>
  <c r="G36" i="11"/>
  <c r="C37" i="11"/>
  <c r="D37" i="11"/>
  <c r="E37" i="11"/>
  <c r="F37" i="11"/>
  <c r="G37" i="11"/>
  <c r="C38" i="11"/>
  <c r="D38" i="11"/>
  <c r="E38" i="11"/>
  <c r="F38" i="11"/>
  <c r="G38" i="11"/>
  <c r="H38" i="11"/>
  <c r="C39" i="11"/>
  <c r="D39" i="11"/>
  <c r="E39" i="11"/>
  <c r="F39" i="11"/>
  <c r="G39" i="11"/>
  <c r="H39" i="11"/>
  <c r="C40" i="11"/>
  <c r="D40" i="11"/>
  <c r="E40" i="11"/>
  <c r="F40" i="11"/>
  <c r="G40" i="11"/>
  <c r="D22" i="11"/>
  <c r="E22" i="11"/>
  <c r="F22" i="11"/>
  <c r="G22" i="11"/>
  <c r="H22" i="11"/>
  <c r="C22" i="11"/>
  <c r="B22" i="11"/>
  <c r="B4" i="11"/>
  <c r="C4" i="11"/>
  <c r="D4" i="11"/>
  <c r="E4" i="11"/>
  <c r="F4" i="11"/>
  <c r="G4" i="11"/>
  <c r="B5" i="11"/>
  <c r="C5" i="11"/>
  <c r="D5" i="11"/>
  <c r="E5" i="11"/>
  <c r="F5" i="11"/>
  <c r="G5" i="11"/>
  <c r="B6" i="11"/>
  <c r="C6" i="11"/>
  <c r="D6" i="11"/>
  <c r="E6" i="11"/>
  <c r="F6" i="11"/>
  <c r="G6" i="11"/>
  <c r="B7" i="11"/>
  <c r="C7" i="11"/>
  <c r="D7" i="11"/>
  <c r="E7" i="11"/>
  <c r="F7" i="11"/>
  <c r="G7" i="11"/>
  <c r="H7" i="11"/>
  <c r="B8" i="11"/>
  <c r="C8" i="11"/>
  <c r="D8" i="11"/>
  <c r="E8" i="11"/>
  <c r="F8" i="11"/>
  <c r="G8" i="11"/>
  <c r="H8" i="11"/>
  <c r="B9" i="11"/>
  <c r="C9" i="11"/>
  <c r="D9" i="11"/>
  <c r="E9" i="11"/>
  <c r="F9" i="11"/>
  <c r="G9" i="11"/>
  <c r="B10" i="11"/>
  <c r="C10" i="11"/>
  <c r="D10" i="11"/>
  <c r="E10" i="11"/>
  <c r="F10" i="11"/>
  <c r="G10" i="11"/>
  <c r="H10" i="11"/>
  <c r="B11" i="11"/>
  <c r="C11" i="11"/>
  <c r="D11" i="11"/>
  <c r="E11" i="11"/>
  <c r="F11" i="11"/>
  <c r="G11" i="11"/>
  <c r="H11" i="11"/>
  <c r="B12" i="11"/>
  <c r="C12" i="11"/>
  <c r="D12" i="11"/>
  <c r="E12" i="11"/>
  <c r="F12" i="11"/>
  <c r="G12" i="11"/>
  <c r="H12" i="11"/>
  <c r="B13" i="11"/>
  <c r="C13" i="11"/>
  <c r="D13" i="11"/>
  <c r="E13" i="11"/>
  <c r="F13" i="11"/>
  <c r="G13" i="11"/>
  <c r="B14" i="11"/>
  <c r="C14" i="11"/>
  <c r="D14" i="11"/>
  <c r="E14" i="11"/>
  <c r="F14" i="11"/>
  <c r="G14" i="11"/>
  <c r="B15" i="11"/>
  <c r="C15" i="11"/>
  <c r="D15" i="11"/>
  <c r="E15" i="11"/>
  <c r="F15" i="11"/>
  <c r="G15" i="11"/>
  <c r="H15" i="11"/>
  <c r="B16" i="11"/>
  <c r="C16" i="11"/>
  <c r="D16" i="11"/>
  <c r="E16" i="11"/>
  <c r="F16" i="11"/>
  <c r="G16" i="11"/>
  <c r="H16" i="11"/>
  <c r="B17" i="11"/>
  <c r="C17" i="11"/>
  <c r="D17" i="11"/>
  <c r="E17" i="11"/>
  <c r="F17" i="11"/>
  <c r="G17" i="11"/>
  <c r="H17" i="11"/>
  <c r="B18" i="11"/>
  <c r="C18" i="11"/>
  <c r="D18" i="11"/>
  <c r="E18" i="11"/>
  <c r="F18" i="11"/>
  <c r="G18" i="11"/>
  <c r="B19" i="11"/>
  <c r="C19" i="11"/>
  <c r="D19" i="11"/>
  <c r="E19" i="11"/>
  <c r="F19" i="11"/>
  <c r="G19" i="11"/>
  <c r="H19" i="11"/>
  <c r="B20" i="11"/>
  <c r="C20" i="11"/>
  <c r="D20" i="11"/>
  <c r="E20" i="11"/>
  <c r="F20" i="11"/>
  <c r="G20" i="11"/>
  <c r="B21" i="11"/>
  <c r="C21" i="11"/>
  <c r="D21" i="11"/>
  <c r="E21" i="11"/>
  <c r="F21" i="11"/>
  <c r="G21" i="11"/>
  <c r="H21" i="11"/>
  <c r="C3" i="11"/>
  <c r="D3" i="11"/>
  <c r="E3" i="11"/>
  <c r="F3" i="11"/>
  <c r="G3" i="11"/>
  <c r="B3" i="11"/>
  <c r="B11" i="15"/>
  <c r="B3" i="12" s="1"/>
  <c r="B12" i="15"/>
  <c r="B4" i="12" s="1"/>
  <c r="B13" i="15"/>
  <c r="B3" i="10" s="1"/>
  <c r="B14" i="15"/>
  <c r="B4" i="10" s="1"/>
  <c r="B16" i="15"/>
  <c r="B5" i="10" s="1"/>
  <c r="B17" i="15"/>
  <c r="B6" i="10" s="1"/>
  <c r="B18" i="15"/>
  <c r="B19" i="15"/>
  <c r="B20" i="15"/>
  <c r="B21" i="15"/>
  <c r="B22" i="15"/>
  <c r="B7" i="10" s="1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8" i="10" s="1"/>
  <c r="B38" i="15"/>
  <c r="B39" i="15"/>
  <c r="B40" i="15"/>
  <c r="B41" i="15"/>
  <c r="B42" i="15"/>
  <c r="B43" i="15"/>
  <c r="B44" i="15"/>
  <c r="B45" i="15"/>
  <c r="B46" i="15"/>
  <c r="B47" i="15"/>
  <c r="B9" i="10" s="1"/>
  <c r="B49" i="15"/>
  <c r="B10" i="10" s="1"/>
  <c r="B50" i="15"/>
  <c r="B51" i="15"/>
  <c r="B52" i="15"/>
  <c r="B53" i="15"/>
  <c r="B54" i="15"/>
  <c r="B55" i="15"/>
  <c r="B56" i="15"/>
  <c r="B57" i="15"/>
  <c r="B58" i="15"/>
  <c r="B59" i="15"/>
  <c r="B60" i="15"/>
  <c r="B61" i="15"/>
  <c r="B62" i="15"/>
  <c r="B63" i="15"/>
  <c r="B64" i="15"/>
  <c r="B65" i="15"/>
  <c r="B66" i="15"/>
  <c r="B67" i="15"/>
  <c r="B68" i="15"/>
  <c r="B69" i="15"/>
  <c r="B70" i="15"/>
  <c r="B71" i="15"/>
  <c r="B72" i="15"/>
  <c r="B73" i="15"/>
  <c r="B74" i="15"/>
  <c r="B75" i="15"/>
  <c r="B76" i="15"/>
  <c r="B78" i="15"/>
  <c r="B11" i="10" s="1"/>
  <c r="B79" i="15"/>
  <c r="B80" i="15"/>
  <c r="B81" i="15"/>
  <c r="B82" i="15"/>
  <c r="B83" i="15"/>
  <c r="B84" i="15"/>
  <c r="B85" i="15"/>
  <c r="B86" i="15"/>
  <c r="B87" i="15"/>
  <c r="B88" i="15"/>
  <c r="B12" i="10" s="1"/>
  <c r="B89" i="15"/>
  <c r="B90" i="15"/>
  <c r="B91" i="15"/>
  <c r="B92" i="15"/>
  <c r="B93" i="15"/>
  <c r="B94" i="15"/>
  <c r="B95" i="15"/>
  <c r="B110" i="15"/>
  <c r="B111" i="15"/>
  <c r="B112" i="15"/>
  <c r="B113" i="15"/>
  <c r="B114" i="15"/>
  <c r="B115" i="15"/>
  <c r="B116" i="15"/>
  <c r="B117" i="15"/>
  <c r="B118" i="15"/>
  <c r="B119" i="15"/>
  <c r="B120" i="15"/>
  <c r="B121" i="15"/>
  <c r="B122" i="15"/>
  <c r="B123" i="15"/>
  <c r="B124" i="15"/>
  <c r="B125" i="15"/>
  <c r="B126" i="15"/>
  <c r="B127" i="15"/>
  <c r="B129" i="15"/>
  <c r="B130" i="15"/>
  <c r="B131" i="15"/>
  <c r="B132" i="15"/>
  <c r="B133" i="15"/>
  <c r="B134" i="15"/>
  <c r="B135" i="15"/>
  <c r="B136" i="15"/>
  <c r="B137" i="15"/>
  <c r="B138" i="15"/>
  <c r="B139" i="15"/>
  <c r="B140" i="15"/>
  <c r="B141" i="15"/>
  <c r="B142" i="15"/>
  <c r="B143" i="15"/>
  <c r="B144" i="15"/>
  <c r="B145" i="15"/>
  <c r="B146" i="15"/>
  <c r="B147" i="15"/>
  <c r="B148" i="15"/>
  <c r="B149" i="15"/>
  <c r="B150" i="15"/>
  <c r="B151" i="15"/>
  <c r="B152" i="15"/>
  <c r="B153" i="15"/>
  <c r="B154" i="15"/>
  <c r="B155" i="15"/>
  <c r="B156" i="15"/>
  <c r="B157" i="15"/>
  <c r="B159" i="15"/>
  <c r="B13" i="10" s="1"/>
  <c r="B160" i="15"/>
  <c r="B161" i="15"/>
  <c r="B162" i="15"/>
  <c r="B163" i="15"/>
  <c r="B164" i="15"/>
  <c r="B165" i="15"/>
  <c r="B166" i="15"/>
  <c r="B167" i="15"/>
  <c r="B168" i="15"/>
  <c r="B169" i="15"/>
  <c r="B170" i="15"/>
  <c r="B171" i="15"/>
  <c r="B172" i="15"/>
  <c r="B173" i="15"/>
  <c r="B175" i="15"/>
  <c r="B176" i="15"/>
  <c r="B177" i="15"/>
  <c r="B178" i="15"/>
  <c r="B179" i="15"/>
  <c r="B180" i="15"/>
  <c r="B181" i="15"/>
  <c r="B182" i="15"/>
  <c r="B183" i="15"/>
  <c r="B184" i="15"/>
  <c r="B185" i="15"/>
  <c r="B186" i="15"/>
  <c r="B187" i="15"/>
  <c r="B188" i="15"/>
  <c r="B189" i="15"/>
  <c r="B190" i="15"/>
  <c r="B191" i="15"/>
  <c r="B192" i="15"/>
  <c r="B193" i="15"/>
  <c r="B194" i="15"/>
  <c r="B195" i="15"/>
  <c r="B196" i="15"/>
  <c r="B197" i="15"/>
  <c r="B198" i="15"/>
  <c r="B199" i="15"/>
  <c r="B200" i="15"/>
  <c r="B201" i="15"/>
  <c r="B202" i="15"/>
  <c r="B203" i="15"/>
  <c r="B204" i="15"/>
  <c r="B205" i="15"/>
  <c r="B206" i="15"/>
  <c r="B207" i="15"/>
  <c r="B208" i="15"/>
  <c r="B209" i="15"/>
  <c r="B210" i="15"/>
  <c r="B211" i="15"/>
  <c r="B212" i="15"/>
  <c r="B213" i="15"/>
  <c r="B214" i="15"/>
  <c r="B215" i="15"/>
  <c r="B216" i="15"/>
  <c r="B217" i="15"/>
  <c r="B218" i="15"/>
  <c r="B219" i="15"/>
  <c r="B220" i="15"/>
  <c r="B221" i="15"/>
  <c r="B222" i="15"/>
  <c r="B223" i="15"/>
  <c r="B224" i="15"/>
  <c r="B225" i="15"/>
  <c r="B226" i="15"/>
  <c r="B227" i="15"/>
  <c r="B228" i="15"/>
  <c r="B229" i="15"/>
  <c r="B230" i="15"/>
  <c r="B231" i="15"/>
  <c r="B232" i="15"/>
  <c r="B233" i="15"/>
  <c r="B234" i="15"/>
  <c r="B235" i="15"/>
  <c r="B236" i="15"/>
  <c r="B237" i="15"/>
  <c r="B238" i="15"/>
  <c r="B239" i="15"/>
  <c r="B240" i="15"/>
  <c r="B241" i="15"/>
  <c r="B242" i="15"/>
  <c r="B243" i="15"/>
  <c r="B244" i="15"/>
  <c r="B245" i="15"/>
  <c r="B246" i="15"/>
  <c r="B247" i="15"/>
  <c r="B248" i="15"/>
  <c r="B249" i="15"/>
  <c r="B250" i="15"/>
  <c r="B251" i="15"/>
  <c r="B252" i="15"/>
  <c r="B253" i="15"/>
  <c r="B254" i="15"/>
  <c r="B255" i="15"/>
  <c r="B256" i="15"/>
  <c r="B14" i="10" s="1"/>
  <c r="B258" i="15"/>
  <c r="B259" i="15"/>
  <c r="B260" i="15"/>
  <c r="B261" i="15"/>
  <c r="B262" i="15"/>
  <c r="B263" i="15"/>
  <c r="B264" i="15"/>
  <c r="B265" i="15"/>
  <c r="B270" i="15"/>
  <c r="B10" i="15"/>
  <c r="B3" i="8" s="1"/>
  <c r="C3" i="8"/>
  <c r="D3" i="8"/>
  <c r="E3" i="8"/>
  <c r="F3" i="8"/>
  <c r="G3" i="8"/>
  <c r="H3" i="8"/>
  <c r="I3" i="8"/>
  <c r="H23" i="15"/>
  <c r="I23" i="15" s="1"/>
  <c r="H24" i="15"/>
  <c r="I24" i="15" s="1"/>
  <c r="J24" i="15" s="1"/>
  <c r="H25" i="15"/>
  <c r="I25" i="15" s="1"/>
  <c r="J25" i="15" s="1"/>
  <c r="H26" i="15"/>
  <c r="H27" i="15"/>
  <c r="H28" i="15"/>
  <c r="H29" i="15"/>
  <c r="H30" i="15"/>
  <c r="I30" i="15" s="1"/>
  <c r="H31" i="15"/>
  <c r="I31" i="15" s="1"/>
  <c r="H32" i="15"/>
  <c r="I32" i="15" s="1"/>
  <c r="J32" i="15" s="1"/>
  <c r="H33" i="15"/>
  <c r="I33" i="15" s="1"/>
  <c r="J33" i="15" s="1"/>
  <c r="H35" i="15"/>
  <c r="I35" i="15" s="1"/>
  <c r="J35" i="15" s="1"/>
  <c r="H36" i="15"/>
  <c r="H38" i="15"/>
  <c r="I38" i="15" s="1"/>
  <c r="H39" i="15"/>
  <c r="I39" i="15" s="1"/>
  <c r="H40" i="15"/>
  <c r="I40" i="15" s="1"/>
  <c r="J40" i="15" s="1"/>
  <c r="H41" i="15"/>
  <c r="I41" i="15" s="1"/>
  <c r="J41" i="15" s="1"/>
  <c r="H42" i="15"/>
  <c r="I42" i="15" s="1"/>
  <c r="J42" i="15" s="1"/>
  <c r="H43" i="15"/>
  <c r="I43" i="15" s="1"/>
  <c r="J43" i="15" s="1"/>
  <c r="H44" i="15"/>
  <c r="I44" i="15" s="1"/>
  <c r="H45" i="15"/>
  <c r="I45" i="15" s="1"/>
  <c r="H46" i="15"/>
  <c r="H50" i="15"/>
  <c r="I50" i="15" s="1"/>
  <c r="J50" i="15" s="1"/>
  <c r="H51" i="15"/>
  <c r="I51" i="15" s="1"/>
  <c r="J51" i="15" s="1"/>
  <c r="H52" i="15"/>
  <c r="I52" i="15" s="1"/>
  <c r="H53" i="15"/>
  <c r="I53" i="15" s="1"/>
  <c r="H54" i="15"/>
  <c r="I54" i="15" s="1"/>
  <c r="H55" i="15"/>
  <c r="I55" i="15" s="1"/>
  <c r="H56" i="15"/>
  <c r="I56" i="15" s="1"/>
  <c r="J56" i="15" s="1"/>
  <c r="H57" i="15"/>
  <c r="I57" i="15" s="1"/>
  <c r="J57" i="15" s="1"/>
  <c r="H59" i="15"/>
  <c r="I59" i="15" s="1"/>
  <c r="J59" i="15" s="1"/>
  <c r="H60" i="15"/>
  <c r="I60" i="15" s="1"/>
  <c r="H61" i="15"/>
  <c r="I61" i="15" s="1"/>
  <c r="H62" i="15"/>
  <c r="I62" i="15" s="1"/>
  <c r="H63" i="15"/>
  <c r="I63" i="15" s="1"/>
  <c r="H64" i="15"/>
  <c r="I64" i="15" s="1"/>
  <c r="J64" i="15" s="1"/>
  <c r="H65" i="15"/>
  <c r="I65" i="15" s="1"/>
  <c r="J65" i="15" s="1"/>
  <c r="H66" i="15"/>
  <c r="I66" i="15" s="1"/>
  <c r="J66" i="15" s="1"/>
  <c r="H67" i="15"/>
  <c r="I67" i="15" s="1"/>
  <c r="J67" i="15" s="1"/>
  <c r="H68" i="15"/>
  <c r="H69" i="15"/>
  <c r="I69" i="15" s="1"/>
  <c r="H70" i="15"/>
  <c r="I70" i="15" s="1"/>
  <c r="H71" i="15"/>
  <c r="I71" i="15" s="1"/>
  <c r="H72" i="15"/>
  <c r="I72" i="15" s="1"/>
  <c r="J72" i="15" s="1"/>
  <c r="H73" i="15"/>
  <c r="I73" i="15" s="1"/>
  <c r="J73" i="15" s="1"/>
  <c r="H74" i="15"/>
  <c r="I74" i="15" s="1"/>
  <c r="J74" i="15" s="1"/>
  <c r="H75" i="15"/>
  <c r="I75" i="15" s="1"/>
  <c r="J75" i="15" s="1"/>
  <c r="H76" i="15"/>
  <c r="I76" i="15" s="1"/>
  <c r="H79" i="15"/>
  <c r="I79" i="15" s="1"/>
  <c r="H80" i="15"/>
  <c r="I80" i="15" s="1"/>
  <c r="J80" i="15" s="1"/>
  <c r="H81" i="15"/>
  <c r="I81" i="15" s="1"/>
  <c r="J81" i="15" s="1"/>
  <c r="H82" i="15"/>
  <c r="H83" i="15"/>
  <c r="I83" i="15" s="1"/>
  <c r="J83" i="15" s="1"/>
  <c r="H85" i="15"/>
  <c r="H86" i="15"/>
  <c r="H87" i="15"/>
  <c r="I87" i="15" s="1"/>
  <c r="H89" i="15"/>
  <c r="H91" i="15"/>
  <c r="I91" i="15" s="1"/>
  <c r="J91" i="15" s="1"/>
  <c r="H92" i="15"/>
  <c r="I92" i="15" s="1"/>
  <c r="H93" i="15"/>
  <c r="I93" i="15" s="1"/>
  <c r="H94" i="15"/>
  <c r="I94" i="15" s="1"/>
  <c r="H95" i="15"/>
  <c r="I95" i="15" s="1"/>
  <c r="H110" i="15"/>
  <c r="H111" i="15"/>
  <c r="I111" i="15" s="1"/>
  <c r="H112" i="15"/>
  <c r="I112" i="15" s="1"/>
  <c r="J112" i="15" s="1"/>
  <c r="H113" i="15"/>
  <c r="I113" i="15" s="1"/>
  <c r="J113" i="15" s="1"/>
  <c r="H114" i="15"/>
  <c r="I114" i="15" s="1"/>
  <c r="J114" i="15" s="1"/>
  <c r="H115" i="15"/>
  <c r="I115" i="15" s="1"/>
  <c r="J115" i="15" s="1"/>
  <c r="H116" i="15"/>
  <c r="H117" i="15"/>
  <c r="I117" i="15" s="1"/>
  <c r="H118" i="15"/>
  <c r="I118" i="15" s="1"/>
  <c r="H119" i="15"/>
  <c r="I119" i="15" s="1"/>
  <c r="H120" i="15"/>
  <c r="I120" i="15" s="1"/>
  <c r="J120" i="15" s="1"/>
  <c r="H121" i="15"/>
  <c r="I121" i="15" s="1"/>
  <c r="J121" i="15" s="1"/>
  <c r="H122" i="15"/>
  <c r="I122" i="15" s="1"/>
  <c r="J122" i="15" s="1"/>
  <c r="H123" i="15"/>
  <c r="I123" i="15" s="1"/>
  <c r="J123" i="15" s="1"/>
  <c r="H125" i="15"/>
  <c r="I125" i="15" s="1"/>
  <c r="H126" i="15"/>
  <c r="I126" i="15" s="1"/>
  <c r="H127" i="15"/>
  <c r="I127" i="15" s="1"/>
  <c r="H129" i="15"/>
  <c r="I129" i="15" s="1"/>
  <c r="J129" i="15" s="1"/>
  <c r="H130" i="15"/>
  <c r="I130" i="15" s="1"/>
  <c r="J130" i="15" s="1"/>
  <c r="H131" i="15"/>
  <c r="I131" i="15" s="1"/>
  <c r="J131" i="15" s="1"/>
  <c r="H133" i="15"/>
  <c r="H134" i="15"/>
  <c r="I134" i="15" s="1"/>
  <c r="H135" i="15"/>
  <c r="I135" i="15" s="1"/>
  <c r="H136" i="15"/>
  <c r="I136" i="15" s="1"/>
  <c r="J136" i="15" s="1"/>
  <c r="H137" i="15"/>
  <c r="I137" i="15" s="1"/>
  <c r="J137" i="15" s="1"/>
  <c r="H138" i="15"/>
  <c r="I138" i="15" s="1"/>
  <c r="J138" i="15" s="1"/>
  <c r="H139" i="15"/>
  <c r="I139" i="15" s="1"/>
  <c r="J139" i="15" s="1"/>
  <c r="H140" i="15"/>
  <c r="I140" i="15" s="1"/>
  <c r="H141" i="15"/>
  <c r="I141" i="15" s="1"/>
  <c r="H142" i="15"/>
  <c r="H143" i="15"/>
  <c r="I143" i="15" s="1"/>
  <c r="H144" i="15"/>
  <c r="I144" i="15" s="1"/>
  <c r="J144" i="15" s="1"/>
  <c r="H145" i="15"/>
  <c r="I145" i="15" s="1"/>
  <c r="J145" i="15" s="1"/>
  <c r="H146" i="15"/>
  <c r="I146" i="15" s="1"/>
  <c r="J146" i="15" s="1"/>
  <c r="H147" i="15"/>
  <c r="I147" i="15" s="1"/>
  <c r="J147" i="15" s="1"/>
  <c r="H148" i="15"/>
  <c r="I148" i="15" s="1"/>
  <c r="H149" i="15"/>
  <c r="I149" i="15" s="1"/>
  <c r="H150" i="15"/>
  <c r="I150" i="15" s="1"/>
  <c r="H151" i="15"/>
  <c r="I151" i="15" s="1"/>
  <c r="H152" i="15"/>
  <c r="I152" i="15" s="1"/>
  <c r="J152" i="15" s="1"/>
  <c r="H153" i="15"/>
  <c r="H155" i="15"/>
  <c r="H156" i="15"/>
  <c r="I156" i="15" s="1"/>
  <c r="H157" i="15"/>
  <c r="I157" i="15" s="1"/>
  <c r="H160" i="15"/>
  <c r="I160" i="15" s="1"/>
  <c r="J160" i="15" s="1"/>
  <c r="H161" i="15"/>
  <c r="I161" i="15" s="1"/>
  <c r="J161" i="15" s="1"/>
  <c r="H162" i="15"/>
  <c r="I162" i="15" s="1"/>
  <c r="J162" i="15" s="1"/>
  <c r="H163" i="15"/>
  <c r="I163" i="15" s="1"/>
  <c r="J163" i="15" s="1"/>
  <c r="H164" i="15"/>
  <c r="H165" i="15"/>
  <c r="I165" i="15" s="1"/>
  <c r="H166" i="15"/>
  <c r="H167" i="15"/>
  <c r="I167" i="15" s="1"/>
  <c r="H168" i="15"/>
  <c r="I168" i="15" s="1"/>
  <c r="J168" i="15" s="1"/>
  <c r="H169" i="15"/>
  <c r="I169" i="15" s="1"/>
  <c r="J169" i="15" s="1"/>
  <c r="H170" i="15"/>
  <c r="I170" i="15" s="1"/>
  <c r="J170" i="15" s="1"/>
  <c r="H172" i="15"/>
  <c r="I172" i="15" s="1"/>
  <c r="H173" i="15"/>
  <c r="I173" i="15" s="1"/>
  <c r="H175" i="15"/>
  <c r="I175" i="15" s="1"/>
  <c r="H176" i="15"/>
  <c r="I176" i="15" s="1"/>
  <c r="J176" i="15" s="1"/>
  <c r="H177" i="15"/>
  <c r="I177" i="15" s="1"/>
  <c r="J177" i="15" s="1"/>
  <c r="H178" i="15"/>
  <c r="I178" i="15" s="1"/>
  <c r="J178" i="15" s="1"/>
  <c r="H179" i="15"/>
  <c r="I179" i="15" s="1"/>
  <c r="J179" i="15" s="1"/>
  <c r="H180" i="15"/>
  <c r="H181" i="15"/>
  <c r="I181" i="15" s="1"/>
  <c r="H182" i="15"/>
  <c r="I182" i="15" s="1"/>
  <c r="H183" i="15"/>
  <c r="I183" i="15" s="1"/>
  <c r="H184" i="15"/>
  <c r="I184" i="15" s="1"/>
  <c r="J184" i="15" s="1"/>
  <c r="H185" i="15"/>
  <c r="I185" i="15" s="1"/>
  <c r="J185" i="15" s="1"/>
  <c r="H186" i="15"/>
  <c r="I186" i="15" s="1"/>
  <c r="J186" i="15" s="1"/>
  <c r="H187" i="15"/>
  <c r="I187" i="15" s="1"/>
  <c r="J187" i="15" s="1"/>
  <c r="H188" i="15"/>
  <c r="I188" i="15" s="1"/>
  <c r="H189" i="15"/>
  <c r="I189" i="15" s="1"/>
  <c r="H190" i="15"/>
  <c r="H191" i="15"/>
  <c r="I191" i="15" s="1"/>
  <c r="H192" i="15"/>
  <c r="I192" i="15" s="1"/>
  <c r="J192" i="15" s="1"/>
  <c r="H193" i="15"/>
  <c r="I193" i="15" s="1"/>
  <c r="J193" i="15" s="1"/>
  <c r="H194" i="15"/>
  <c r="I194" i="15" s="1"/>
  <c r="J194" i="15" s="1"/>
  <c r="H195" i="15"/>
  <c r="I195" i="15" s="1"/>
  <c r="J195" i="15" s="1"/>
  <c r="H196" i="15"/>
  <c r="I196" i="15" s="1"/>
  <c r="H197" i="15"/>
  <c r="H198" i="15"/>
  <c r="I198" i="15" s="1"/>
  <c r="H199" i="15"/>
  <c r="I199" i="15" s="1"/>
  <c r="H200" i="15"/>
  <c r="I200" i="15" s="1"/>
  <c r="J200" i="15" s="1"/>
  <c r="H201" i="15"/>
  <c r="I201" i="15" s="1"/>
  <c r="J201" i="15" s="1"/>
  <c r="H202" i="15"/>
  <c r="I202" i="15" s="1"/>
  <c r="J202" i="15" s="1"/>
  <c r="H203" i="15"/>
  <c r="I203" i="15" s="1"/>
  <c r="J203" i="15" s="1"/>
  <c r="H205" i="15"/>
  <c r="I205" i="15" s="1"/>
  <c r="H206" i="15"/>
  <c r="H207" i="15"/>
  <c r="I207" i="15" s="1"/>
  <c r="H208" i="15"/>
  <c r="I208" i="15" s="1"/>
  <c r="J208" i="15" s="1"/>
  <c r="H209" i="15"/>
  <c r="I209" i="15" s="1"/>
  <c r="J209" i="15" s="1"/>
  <c r="H210" i="15"/>
  <c r="H211" i="15"/>
  <c r="I211" i="15" s="1"/>
  <c r="J211" i="15" s="1"/>
  <c r="H213" i="15"/>
  <c r="I213" i="15" s="1"/>
  <c r="H214" i="15"/>
  <c r="I214" i="15" s="1"/>
  <c r="H215" i="15"/>
  <c r="I215" i="15" s="1"/>
  <c r="H216" i="15"/>
  <c r="J216" i="15" s="1"/>
  <c r="H217" i="15"/>
  <c r="I217" i="15" s="1"/>
  <c r="J217" i="15" s="1"/>
  <c r="H218" i="15"/>
  <c r="J218" i="15" s="1"/>
  <c r="H219" i="15"/>
  <c r="J219" i="15" s="1"/>
  <c r="H220" i="15"/>
  <c r="H221" i="15"/>
  <c r="H222" i="15"/>
  <c r="H223" i="15"/>
  <c r="I223" i="15" s="1"/>
  <c r="H224" i="15"/>
  <c r="I224" i="15" s="1"/>
  <c r="J224" i="15" s="1"/>
  <c r="H225" i="15"/>
  <c r="I225" i="15" s="1"/>
  <c r="J225" i="15" s="1"/>
  <c r="H226" i="15"/>
  <c r="I226" i="15" s="1"/>
  <c r="J226" i="15" s="1"/>
  <c r="H227" i="15"/>
  <c r="I227" i="15" s="1"/>
  <c r="J227" i="15" s="1"/>
  <c r="H228" i="15"/>
  <c r="H229" i="15"/>
  <c r="J229" i="15" s="1"/>
  <c r="H230" i="15"/>
  <c r="H231" i="15"/>
  <c r="I231" i="15" s="1"/>
  <c r="H232" i="15"/>
  <c r="J232" i="15" s="1"/>
  <c r="H233" i="15"/>
  <c r="I233" i="15" s="1"/>
  <c r="J233" i="15" s="1"/>
  <c r="H234" i="15"/>
  <c r="I234" i="15" s="1"/>
  <c r="J234" i="15" s="1"/>
  <c r="H235" i="15"/>
  <c r="I235" i="15" s="1"/>
  <c r="J235" i="15" s="1"/>
  <c r="H236" i="15"/>
  <c r="I236" i="15" s="1"/>
  <c r="H237" i="15"/>
  <c r="I237" i="15" s="1"/>
  <c r="J237" i="15" s="1"/>
  <c r="H238" i="15"/>
  <c r="I238" i="15" s="1"/>
  <c r="H239" i="15"/>
  <c r="I239" i="15" s="1"/>
  <c r="H240" i="15"/>
  <c r="H241" i="15"/>
  <c r="H242" i="15"/>
  <c r="H243" i="15"/>
  <c r="I243" i="15" s="1"/>
  <c r="J243" i="15" s="1"/>
  <c r="H244" i="15"/>
  <c r="H245" i="15"/>
  <c r="I245" i="15" s="1"/>
  <c r="J245" i="15" s="1"/>
  <c r="H246" i="15"/>
  <c r="H247" i="15"/>
  <c r="I247" i="15" s="1"/>
  <c r="H248" i="15"/>
  <c r="I248" i="15" s="1"/>
  <c r="J248" i="15" s="1"/>
  <c r="H249" i="15"/>
  <c r="I249" i="15" s="1"/>
  <c r="J249" i="15" s="1"/>
  <c r="H250" i="15"/>
  <c r="I250" i="15" s="1"/>
  <c r="J250" i="15" s="1"/>
  <c r="H251" i="15"/>
  <c r="I251" i="15" s="1"/>
  <c r="J251" i="15" s="1"/>
  <c r="H252" i="15"/>
  <c r="I252" i="15" s="1"/>
  <c r="H253" i="15"/>
  <c r="I253" i="15" s="1"/>
  <c r="J253" i="15" s="1"/>
  <c r="H254" i="15"/>
  <c r="I254" i="15" s="1"/>
  <c r="H255" i="15"/>
  <c r="H258" i="15"/>
  <c r="I258" i="15" s="1"/>
  <c r="J258" i="15" s="1"/>
  <c r="H259" i="15"/>
  <c r="I259" i="15" s="1"/>
  <c r="J259" i="15" s="1"/>
  <c r="H260" i="15"/>
  <c r="H261" i="15"/>
  <c r="I261" i="15" s="1"/>
  <c r="J261" i="15" s="1"/>
  <c r="H262" i="15"/>
  <c r="I262" i="15" s="1"/>
  <c r="H263" i="15"/>
  <c r="H265" i="15"/>
  <c r="I265" i="15" s="1"/>
  <c r="J265" i="15" s="1"/>
  <c r="H270" i="15"/>
  <c r="I270" i="15" s="1"/>
  <c r="G204" i="15"/>
  <c r="H204" i="15" s="1"/>
  <c r="I204" i="15" s="1"/>
  <c r="G171" i="15"/>
  <c r="H171" i="15" s="1"/>
  <c r="I171" i="15" s="1"/>
  <c r="J171" i="15" s="1"/>
  <c r="G132" i="15"/>
  <c r="H132" i="15" s="1"/>
  <c r="G34" i="15"/>
  <c r="H34" i="15" s="1"/>
  <c r="I34" i="15" s="1"/>
  <c r="J34" i="15" s="1"/>
  <c r="H11" i="15"/>
  <c r="H3" i="12" s="1"/>
  <c r="H15" i="15"/>
  <c r="I15" i="15" s="1"/>
  <c r="I3" i="11" s="1"/>
  <c r="H13" i="15"/>
  <c r="J104" i="15" l="1"/>
  <c r="J14" i="11" s="1"/>
  <c r="H30" i="11"/>
  <c r="H28" i="11"/>
  <c r="I13" i="15"/>
  <c r="I3" i="10" s="1"/>
  <c r="I14" i="15"/>
  <c r="I4" i="10" s="1"/>
  <c r="I16" i="15"/>
  <c r="I5" i="10" s="1"/>
  <c r="I17" i="15"/>
  <c r="I6" i="10" s="1"/>
  <c r="I22" i="15"/>
  <c r="I7" i="10" s="1"/>
  <c r="I37" i="15"/>
  <c r="I8" i="10" s="1"/>
  <c r="I9" i="10"/>
  <c r="I49" i="15"/>
  <c r="I10" i="10" s="1"/>
  <c r="I78" i="15"/>
  <c r="I11" i="10" s="1"/>
  <c r="H4" i="12"/>
  <c r="I88" i="15"/>
  <c r="I12" i="10" s="1"/>
  <c r="I159" i="15"/>
  <c r="I13" i="10" s="1"/>
  <c r="I256" i="15"/>
  <c r="I14" i="10" s="1"/>
  <c r="I11" i="15"/>
  <c r="I3" i="12" s="1"/>
  <c r="J11" i="15"/>
  <c r="J3" i="12" s="1"/>
  <c r="I12" i="15"/>
  <c r="I4" i="12" s="1"/>
  <c r="H5" i="10"/>
  <c r="H12" i="10"/>
  <c r="H10" i="10"/>
  <c r="H18" i="11"/>
  <c r="H8" i="10"/>
  <c r="H3" i="10"/>
  <c r="H6" i="10"/>
  <c r="H34" i="11"/>
  <c r="H13" i="10"/>
  <c r="H4" i="10"/>
  <c r="H3" i="11"/>
  <c r="H11" i="10"/>
  <c r="H9" i="10"/>
  <c r="H33" i="11"/>
  <c r="H7" i="10"/>
  <c r="H14" i="10"/>
  <c r="J102" i="15"/>
  <c r="J12" i="11" s="1"/>
  <c r="I12" i="11"/>
  <c r="I272" i="15"/>
  <c r="I29" i="11" s="1"/>
  <c r="I8" i="11"/>
  <c r="I14" i="11"/>
  <c r="I28" i="11"/>
  <c r="I266" i="15"/>
  <c r="I24" i="11" s="1"/>
  <c r="I13" i="11"/>
  <c r="J107" i="15"/>
  <c r="J17" i="11" s="1"/>
  <c r="I17" i="11"/>
  <c r="I18" i="11"/>
  <c r="J108" i="15"/>
  <c r="J18" i="11" s="1"/>
  <c r="I19" i="11"/>
  <c r="J109" i="15"/>
  <c r="J19" i="11" s="1"/>
  <c r="J276" i="15"/>
  <c r="J33" i="11" s="1"/>
  <c r="I33" i="11"/>
  <c r="I34" i="11"/>
  <c r="J277" i="15"/>
  <c r="J34" i="11" s="1"/>
  <c r="I35" i="11"/>
  <c r="J278" i="15"/>
  <c r="J35" i="11" s="1"/>
  <c r="H9" i="11"/>
  <c r="I9" i="11"/>
  <c r="I267" i="15"/>
  <c r="I25" i="11" s="1"/>
  <c r="J273" i="15"/>
  <c r="J30" i="11" s="1"/>
  <c r="I48" i="15"/>
  <c r="I4" i="11" s="1"/>
  <c r="I128" i="15"/>
  <c r="I20" i="11" s="1"/>
  <c r="I279" i="15"/>
  <c r="I36" i="11" s="1"/>
  <c r="I15" i="11"/>
  <c r="I274" i="15"/>
  <c r="I31" i="11" s="1"/>
  <c r="I10" i="11"/>
  <c r="I268" i="15"/>
  <c r="I26" i="11" s="1"/>
  <c r="I77" i="15"/>
  <c r="I5" i="11" s="1"/>
  <c r="I158" i="15"/>
  <c r="I21" i="11" s="1"/>
  <c r="I280" i="15"/>
  <c r="I37" i="11" s="1"/>
  <c r="I16" i="11"/>
  <c r="I275" i="15"/>
  <c r="I32" i="11" s="1"/>
  <c r="I11" i="11"/>
  <c r="I269" i="15"/>
  <c r="I27" i="11" s="1"/>
  <c r="I6" i="11"/>
  <c r="I174" i="15"/>
  <c r="I22" i="11" s="1"/>
  <c r="I281" i="15"/>
  <c r="I38" i="11" s="1"/>
  <c r="I7" i="11"/>
  <c r="I257" i="15"/>
  <c r="I23" i="11" s="1"/>
  <c r="I282" i="15"/>
  <c r="I39" i="11" s="1"/>
  <c r="I283" i="15"/>
  <c r="I40" i="11" s="1"/>
  <c r="I206" i="15"/>
  <c r="J196" i="15"/>
  <c r="J262" i="15"/>
  <c r="I228" i="15"/>
  <c r="I164" i="15"/>
  <c r="I142" i="15"/>
  <c r="I132" i="15"/>
  <c r="J132" i="15" s="1"/>
  <c r="I110" i="15"/>
  <c r="I68" i="15"/>
  <c r="I46" i="15"/>
  <c r="I36" i="15"/>
  <c r="J238" i="15"/>
  <c r="J215" i="15"/>
  <c r="J205" i="15"/>
  <c r="J183" i="15"/>
  <c r="J173" i="15"/>
  <c r="J151" i="15"/>
  <c r="J141" i="15"/>
  <c r="J119" i="15"/>
  <c r="J87" i="15"/>
  <c r="J55" i="15"/>
  <c r="J45" i="15"/>
  <c r="J214" i="15"/>
  <c r="J204" i="15"/>
  <c r="J182" i="15"/>
  <c r="J172" i="15"/>
  <c r="J150" i="15"/>
  <c r="J140" i="15"/>
  <c r="J118" i="15"/>
  <c r="J86" i="15"/>
  <c r="J76" i="15"/>
  <c r="J54" i="15"/>
  <c r="J44" i="15"/>
  <c r="I260" i="15"/>
  <c r="J247" i="15"/>
  <c r="J236" i="15"/>
  <c r="J270" i="15"/>
  <c r="J223" i="15"/>
  <c r="J213" i="15"/>
  <c r="J191" i="15"/>
  <c r="J181" i="15"/>
  <c r="J149" i="15"/>
  <c r="J127" i="15"/>
  <c r="J117" i="15"/>
  <c r="J95" i="15"/>
  <c r="J63" i="15"/>
  <c r="J53" i="15"/>
  <c r="J31" i="15"/>
  <c r="I85" i="15"/>
  <c r="I246" i="15"/>
  <c r="J148" i="15"/>
  <c r="J126" i="15"/>
  <c r="J94" i="15"/>
  <c r="J62" i="15"/>
  <c r="J52" i="15"/>
  <c r="J30" i="15"/>
  <c r="I212" i="15"/>
  <c r="I190" i="15"/>
  <c r="I180" i="15"/>
  <c r="I116" i="15"/>
  <c r="J255" i="15"/>
  <c r="J199" i="15"/>
  <c r="J189" i="15"/>
  <c r="J167" i="15"/>
  <c r="J157" i="15"/>
  <c r="J135" i="15"/>
  <c r="J125" i="15"/>
  <c r="J93" i="15"/>
  <c r="J71" i="15"/>
  <c r="J61" i="15"/>
  <c r="J39" i="15"/>
  <c r="I29" i="15"/>
  <c r="I244" i="15"/>
  <c r="J231" i="15"/>
  <c r="I210" i="15"/>
  <c r="I82" i="15"/>
  <c r="J254" i="15"/>
  <c r="J198" i="15"/>
  <c r="J188" i="15"/>
  <c r="J156" i="15"/>
  <c r="J134" i="15"/>
  <c r="J92" i="15"/>
  <c r="J70" i="15"/>
  <c r="J60" i="15"/>
  <c r="J38" i="15"/>
  <c r="I28" i="15"/>
  <c r="I242" i="15"/>
  <c r="J230" i="15"/>
  <c r="I166" i="15"/>
  <c r="I27" i="15"/>
  <c r="I241" i="15"/>
  <c r="J207" i="15"/>
  <c r="J175" i="15"/>
  <c r="J165" i="15"/>
  <c r="I155" i="15"/>
  <c r="J143" i="15"/>
  <c r="J111" i="15"/>
  <c r="J79" i="15"/>
  <c r="J69" i="15"/>
  <c r="I26" i="15"/>
  <c r="J252" i="15"/>
  <c r="I240" i="15"/>
  <c r="I197" i="15"/>
  <c r="I133" i="15"/>
  <c r="I263" i="15"/>
  <c r="J239" i="15"/>
  <c r="I153" i="15"/>
  <c r="I89" i="15"/>
  <c r="J23" i="15"/>
  <c r="J15" i="15"/>
  <c r="J3" i="11" s="1"/>
  <c r="J159" i="15" l="1"/>
  <c r="J13" i="10" s="1"/>
  <c r="J256" i="15"/>
  <c r="J14" i="10" s="1"/>
  <c r="J47" i="15"/>
  <c r="J9" i="10" s="1"/>
  <c r="J37" i="15"/>
  <c r="J8" i="10" s="1"/>
  <c r="J22" i="15"/>
  <c r="J7" i="10" s="1"/>
  <c r="J17" i="15"/>
  <c r="J6" i="10" s="1"/>
  <c r="J16" i="15"/>
  <c r="J5" i="10" s="1"/>
  <c r="J88" i="15"/>
  <c r="J12" i="10" s="1"/>
  <c r="J14" i="15"/>
  <c r="J4" i="10" s="1"/>
  <c r="J49" i="15"/>
  <c r="J10" i="10" s="1"/>
  <c r="J78" i="15"/>
  <c r="J11" i="10" s="1"/>
  <c r="J13" i="15"/>
  <c r="J3" i="10" s="1"/>
  <c r="J98" i="15"/>
  <c r="J8" i="11" s="1"/>
  <c r="J267" i="15"/>
  <c r="J25" i="11" s="1"/>
  <c r="J266" i="15"/>
  <c r="J24" i="11" s="1"/>
  <c r="J272" i="15"/>
  <c r="J29" i="11" s="1"/>
  <c r="J103" i="15"/>
  <c r="J13" i="11" s="1"/>
  <c r="J269" i="15"/>
  <c r="J27" i="11" s="1"/>
  <c r="J275" i="15"/>
  <c r="J32" i="11" s="1"/>
  <c r="J268" i="15"/>
  <c r="J26" i="11" s="1"/>
  <c r="J158" i="15"/>
  <c r="J21" i="11" s="1"/>
  <c r="J282" i="15"/>
  <c r="J39" i="11" s="1"/>
  <c r="J280" i="15"/>
  <c r="J37" i="11" s="1"/>
  <c r="J99" i="15"/>
  <c r="J9" i="11" s="1"/>
  <c r="J279" i="15"/>
  <c r="J36" i="11" s="1"/>
  <c r="J274" i="15"/>
  <c r="J31" i="11" s="1"/>
  <c r="J128" i="15"/>
  <c r="J20" i="11" s="1"/>
  <c r="J97" i="15"/>
  <c r="J7" i="11" s="1"/>
  <c r="J257" i="15"/>
  <c r="J23" i="11" s="1"/>
  <c r="J101" i="15"/>
  <c r="J11" i="11" s="1"/>
  <c r="J96" i="15"/>
  <c r="J6" i="11" s="1"/>
  <c r="J106" i="15"/>
  <c r="J16" i="11" s="1"/>
  <c r="J174" i="15"/>
  <c r="J22" i="11" s="1"/>
  <c r="J77" i="15"/>
  <c r="J5" i="11" s="1"/>
  <c r="J283" i="15"/>
  <c r="J40" i="11" s="1"/>
  <c r="J100" i="15"/>
  <c r="J10" i="11" s="1"/>
  <c r="J105" i="15"/>
  <c r="J15" i="11" s="1"/>
  <c r="J281" i="15"/>
  <c r="J38" i="11" s="1"/>
  <c r="J48" i="15"/>
  <c r="J4" i="11" s="1"/>
  <c r="J228" i="15"/>
  <c r="J36" i="15"/>
  <c r="J142" i="15"/>
  <c r="J46" i="15"/>
  <c r="J263" i="15"/>
  <c r="J133" i="15"/>
  <c r="J241" i="15"/>
  <c r="J26" i="15"/>
  <c r="J166" i="15"/>
  <c r="J210" i="15"/>
  <c r="J180" i="15"/>
  <c r="J220" i="15"/>
  <c r="J221" i="15"/>
  <c r="J246" i="15"/>
  <c r="J242" i="15"/>
  <c r="J244" i="15"/>
  <c r="J84" i="15"/>
  <c r="J85" i="15"/>
  <c r="J197" i="15"/>
  <c r="J240" i="15"/>
  <c r="J27" i="15"/>
  <c r="J116" i="15"/>
  <c r="J212" i="15"/>
  <c r="J155" i="15"/>
  <c r="J222" i="15"/>
  <c r="J153" i="15"/>
  <c r="J29" i="15"/>
  <c r="J260" i="15"/>
  <c r="J164" i="15"/>
  <c r="J89" i="15"/>
  <c r="J110" i="15"/>
  <c r="J206" i="15"/>
  <c r="J190" i="15"/>
  <c r="J68" i="15"/>
  <c r="J82" i="15"/>
  <c r="J28" i="15"/>
  <c r="I20" i="15" l="1"/>
  <c r="I19" i="15"/>
  <c r="J20" i="15"/>
  <c r="J19" i="15"/>
  <c r="J18" i="15"/>
  <c r="J10" i="15"/>
  <c r="J3" i="8" s="1"/>
  <c r="F34" i="1"/>
  <c r="B10" i="3" l="1"/>
  <c r="A10" i="3"/>
  <c r="L10" i="3" s="1"/>
  <c r="B9" i="3"/>
  <c r="A9" i="3"/>
  <c r="P9" i="3" s="1"/>
  <c r="B8" i="3"/>
  <c r="A8" i="3"/>
  <c r="L8" i="3" s="1"/>
  <c r="B7" i="3"/>
  <c r="A7" i="3"/>
  <c r="P7" i="3" s="1"/>
  <c r="B6" i="3"/>
  <c r="A6" i="3"/>
  <c r="L6" i="3" s="1"/>
  <c r="B5" i="3"/>
  <c r="A5" i="3"/>
  <c r="P5" i="3" s="1"/>
  <c r="B4" i="3"/>
  <c r="A4" i="3"/>
  <c r="L4" i="3" s="1"/>
  <c r="B3" i="3"/>
  <c r="A3" i="3"/>
  <c r="P3" i="3" s="1"/>
  <c r="B2" i="3"/>
  <c r="A2" i="3"/>
  <c r="N2" i="3" s="1"/>
  <c r="H46" i="1"/>
  <c r="G46" i="1"/>
  <c r="F46" i="1"/>
  <c r="H34" i="1"/>
  <c r="G34" i="1"/>
  <c r="G10" i="3"/>
  <c r="F10" i="3"/>
  <c r="E10" i="3"/>
  <c r="D10" i="3"/>
  <c r="C10" i="3"/>
  <c r="J9" i="3" l="1"/>
  <c r="I3" i="3"/>
  <c r="J5" i="3"/>
  <c r="I7" i="3"/>
  <c r="J3" i="3"/>
  <c r="J7" i="3"/>
  <c r="I5" i="3"/>
  <c r="I9" i="3"/>
  <c r="K3" i="3"/>
  <c r="K9" i="3"/>
  <c r="K5" i="3"/>
  <c r="K7" i="3"/>
  <c r="Q3" i="3"/>
  <c r="Q5" i="3"/>
  <c r="Q7" i="3"/>
  <c r="Q9" i="3"/>
  <c r="M4" i="3"/>
  <c r="M6" i="3"/>
  <c r="M8" i="3"/>
  <c r="M10" i="3"/>
  <c r="N4" i="3"/>
  <c r="N6" i="3"/>
  <c r="N8" i="3"/>
  <c r="N10" i="3"/>
  <c r="L3" i="3"/>
  <c r="H4" i="3"/>
  <c r="P4" i="3"/>
  <c r="L5" i="3"/>
  <c r="H6" i="3"/>
  <c r="P6" i="3"/>
  <c r="L7" i="3"/>
  <c r="H8" i="3"/>
  <c r="P8" i="3"/>
  <c r="L9" i="3"/>
  <c r="H10" i="3"/>
  <c r="P10" i="3"/>
  <c r="O6" i="3"/>
  <c r="O8" i="3"/>
  <c r="O10" i="3"/>
  <c r="M3" i="3"/>
  <c r="I4" i="3"/>
  <c r="Q4" i="3"/>
  <c r="M5" i="3"/>
  <c r="I6" i="3"/>
  <c r="Q6" i="3"/>
  <c r="M7" i="3"/>
  <c r="I8" i="3"/>
  <c r="Q8" i="3"/>
  <c r="M9" i="3"/>
  <c r="I10" i="3"/>
  <c r="Q10" i="3"/>
  <c r="J10" i="3"/>
  <c r="N7" i="3"/>
  <c r="J8" i="3"/>
  <c r="O3" i="3"/>
  <c r="K4" i="3"/>
  <c r="O5" i="3"/>
  <c r="K6" i="3"/>
  <c r="O7" i="3"/>
  <c r="K8" i="3"/>
  <c r="O9" i="3"/>
  <c r="K10" i="3"/>
  <c r="O4" i="3"/>
  <c r="N3" i="3"/>
  <c r="J4" i="3"/>
  <c r="N5" i="3"/>
  <c r="J6" i="3"/>
  <c r="N9" i="3"/>
  <c r="H3" i="3"/>
  <c r="H5" i="3"/>
  <c r="H7" i="3"/>
  <c r="H9" i="3"/>
  <c r="K2" i="3"/>
  <c r="O2" i="3"/>
  <c r="H2" i="3"/>
  <c r="L2" i="3"/>
  <c r="P2" i="3"/>
  <c r="I2" i="3"/>
  <c r="M2" i="3"/>
  <c r="Q2" i="3"/>
  <c r="J2" i="3"/>
  <c r="I8" i="8" l="1"/>
  <c r="H15" i="1" s="1"/>
  <c r="G3" i="3" s="1"/>
  <c r="H8" i="8"/>
  <c r="G15" i="1" s="1"/>
  <c r="F3" i="3" s="1"/>
  <c r="G8" i="8"/>
  <c r="F15" i="1" s="1"/>
  <c r="E3" i="3" s="1"/>
  <c r="H73" i="9"/>
  <c r="G22" i="1" s="1"/>
  <c r="F9" i="3" s="1"/>
  <c r="I73" i="9"/>
  <c r="H22" i="1" s="1"/>
  <c r="G9" i="3" s="1"/>
  <c r="G73" i="9"/>
  <c r="F22" i="1" s="1"/>
  <c r="E9" i="3" s="1"/>
  <c r="G7" i="9"/>
  <c r="F16" i="1" s="1"/>
  <c r="E4" i="3" s="1"/>
  <c r="H7" i="9"/>
  <c r="G16" i="1" s="1"/>
  <c r="F4" i="3" s="1"/>
  <c r="I7" i="9"/>
  <c r="H16" i="1" s="1"/>
  <c r="G4" i="3" s="1"/>
  <c r="D12" i="4"/>
  <c r="C18" i="1" s="1"/>
  <c r="C6" i="3" s="1"/>
  <c r="G12" i="4"/>
  <c r="F18" i="1" s="1"/>
  <c r="E6" i="3" s="1"/>
  <c r="H32" i="9"/>
  <c r="G20" i="1" s="1"/>
  <c r="F8" i="3" s="1"/>
  <c r="I12" i="4"/>
  <c r="H18" i="1" s="1"/>
  <c r="G6" i="3" s="1"/>
  <c r="D23" i="9"/>
  <c r="C19" i="1" s="1"/>
  <c r="C7" i="3" s="1"/>
  <c r="G4" i="4"/>
  <c r="F17" i="1" s="1"/>
  <c r="E5" i="3" s="1"/>
  <c r="E12" i="4"/>
  <c r="D18" i="1" s="1"/>
  <c r="D6" i="3" s="1"/>
  <c r="E23" i="9"/>
  <c r="D19" i="1" s="1"/>
  <c r="D7" i="3" s="1"/>
  <c r="G23" i="9"/>
  <c r="F19" i="1" s="1"/>
  <c r="E7" i="3" s="1"/>
  <c r="D73" i="9"/>
  <c r="C22" i="1" s="1"/>
  <c r="C9" i="3" s="1"/>
  <c r="H23" i="9"/>
  <c r="G19" i="1" s="1"/>
  <c r="F7" i="3" s="1"/>
  <c r="H4" i="4"/>
  <c r="G17" i="1" s="1"/>
  <c r="F5" i="3" s="1"/>
  <c r="D8" i="8"/>
  <c r="C15" i="1" s="1"/>
  <c r="C3" i="3" s="1"/>
  <c r="D7" i="9"/>
  <c r="C16" i="1" s="1"/>
  <c r="C4" i="3" s="1"/>
  <c r="I23" i="9"/>
  <c r="H19" i="1" s="1"/>
  <c r="G7" i="3" s="1"/>
  <c r="I4" i="4"/>
  <c r="H17" i="1" s="1"/>
  <c r="G5" i="3" s="1"/>
  <c r="H12" i="4"/>
  <c r="G18" i="1" s="1"/>
  <c r="F6" i="3" s="1"/>
  <c r="E8" i="8"/>
  <c r="D15" i="1" s="1"/>
  <c r="D3" i="3" s="1"/>
  <c r="E7" i="9"/>
  <c r="D16" i="1" s="1"/>
  <c r="D4" i="3" s="1"/>
  <c r="D32" i="9"/>
  <c r="C20" i="1" s="1"/>
  <c r="C8" i="3" s="1"/>
  <c r="I32" i="9"/>
  <c r="H20" i="1" s="1"/>
  <c r="G8" i="3" s="1"/>
  <c r="E4" i="8"/>
  <c r="D14" i="1" s="1"/>
  <c r="D2" i="3" s="1"/>
  <c r="D4" i="4"/>
  <c r="C17" i="1" s="1"/>
  <c r="C5" i="3" s="1"/>
  <c r="E32" i="9"/>
  <c r="D20" i="1" s="1"/>
  <c r="D8" i="3" s="1"/>
  <c r="E73" i="9"/>
  <c r="D22" i="1" s="1"/>
  <c r="D9" i="3" s="1"/>
  <c r="E4" i="4"/>
  <c r="D17" i="1" s="1"/>
  <c r="D5" i="3" s="1"/>
  <c r="G32" i="9"/>
  <c r="F20" i="1" s="1"/>
  <c r="E8" i="3" s="1"/>
  <c r="J3" i="9"/>
  <c r="J4" i="8"/>
  <c r="G3" i="9"/>
  <c r="I3" i="9"/>
  <c r="D3" i="9"/>
  <c r="H3" i="9"/>
  <c r="J3" i="4"/>
  <c r="H79" i="9"/>
  <c r="G23" i="1" s="1"/>
  <c r="I79" i="9"/>
  <c r="H23" i="1" s="1"/>
  <c r="I3" i="4"/>
  <c r="H3" i="4"/>
  <c r="H4" i="8"/>
  <c r="G14" i="1" s="1"/>
  <c r="F2" i="3" s="1"/>
  <c r="D4" i="8"/>
  <c r="G4" i="8"/>
  <c r="F14" i="1" s="1"/>
  <c r="F12" i="4"/>
  <c r="E18" i="1" s="1"/>
  <c r="F8" i="8"/>
  <c r="E15" i="1" s="1"/>
  <c r="I4" i="8"/>
  <c r="H14" i="1" s="1"/>
  <c r="I5" i="8"/>
  <c r="J6" i="8"/>
  <c r="J5" i="8"/>
  <c r="I6" i="8"/>
  <c r="J46" i="9"/>
  <c r="J60" i="8"/>
  <c r="J7" i="4"/>
  <c r="J41" i="8"/>
  <c r="J61" i="8"/>
  <c r="J11" i="8"/>
  <c r="J45" i="8"/>
  <c r="J33" i="8"/>
  <c r="J56" i="8"/>
  <c r="J10" i="8"/>
  <c r="J68" i="8"/>
  <c r="J67" i="8"/>
  <c r="J22" i="9"/>
  <c r="J62" i="8"/>
  <c r="J63" i="9"/>
  <c r="J66" i="8"/>
  <c r="J43" i="8"/>
  <c r="J80" i="9"/>
  <c r="J34" i="4"/>
  <c r="J23" i="9"/>
  <c r="J16" i="9"/>
  <c r="J30" i="8"/>
  <c r="J26" i="8"/>
  <c r="J48" i="8"/>
  <c r="J63" i="8"/>
  <c r="J8" i="8"/>
  <c r="J17" i="8"/>
  <c r="J57" i="4"/>
  <c r="J34" i="8"/>
  <c r="J81" i="8"/>
  <c r="J72" i="8"/>
  <c r="J58" i="8"/>
  <c r="J29" i="8"/>
  <c r="J31" i="8"/>
  <c r="J9" i="8"/>
  <c r="J70" i="8"/>
  <c r="J21" i="9"/>
  <c r="J25" i="8"/>
  <c r="J61" i="9"/>
  <c r="J35" i="8"/>
  <c r="I43" i="8"/>
  <c r="J49" i="4"/>
  <c r="J13" i="8"/>
  <c r="J16" i="8"/>
  <c r="J38" i="4"/>
  <c r="I70" i="8"/>
  <c r="I58" i="8"/>
  <c r="I17" i="8"/>
  <c r="J57" i="8"/>
  <c r="I46" i="9"/>
  <c r="J77" i="8"/>
  <c r="J78" i="8"/>
  <c r="J32" i="8"/>
  <c r="I57" i="4"/>
  <c r="J30" i="4"/>
  <c r="J22" i="4"/>
  <c r="J62" i="9"/>
  <c r="J51" i="4"/>
  <c r="J22" i="8"/>
  <c r="J21" i="4"/>
  <c r="J39" i="9"/>
  <c r="J37" i="4"/>
  <c r="J64" i="9"/>
  <c r="J26" i="4"/>
  <c r="J24" i="4"/>
  <c r="J15" i="4"/>
  <c r="J48" i="9"/>
  <c r="J77" i="9"/>
  <c r="J40" i="4"/>
  <c r="J40" i="8"/>
  <c r="I22" i="9"/>
  <c r="I61" i="9"/>
  <c r="I34" i="8"/>
  <c r="J44" i="4"/>
  <c r="J76" i="9"/>
  <c r="J28" i="4"/>
  <c r="I45" i="8"/>
  <c r="I72" i="8"/>
  <c r="J27" i="8"/>
  <c r="J7" i="9"/>
  <c r="J12" i="8"/>
  <c r="J50" i="8"/>
  <c r="J6" i="9"/>
  <c r="I9" i="8"/>
  <c r="I62" i="8"/>
  <c r="I67" i="8"/>
  <c r="J27" i="4"/>
  <c r="J12" i="4"/>
  <c r="J17" i="9"/>
  <c r="J40" i="9"/>
  <c r="J53" i="4"/>
  <c r="I60" i="8"/>
  <c r="J59" i="4"/>
  <c r="I29" i="8"/>
  <c r="I11" i="8"/>
  <c r="J80" i="8"/>
  <c r="J13" i="4"/>
  <c r="J24" i="9"/>
  <c r="J52" i="4"/>
  <c r="J53" i="9"/>
  <c r="J39" i="8"/>
  <c r="I68" i="8"/>
  <c r="I80" i="9"/>
  <c r="I66" i="8"/>
  <c r="I56" i="8"/>
  <c r="I61" i="8"/>
  <c r="I33" i="8"/>
  <c r="J46" i="8"/>
  <c r="J21" i="8"/>
  <c r="J14" i="4"/>
  <c r="J74" i="9"/>
  <c r="J64" i="8"/>
  <c r="J49" i="8"/>
  <c r="J29" i="4"/>
  <c r="J35" i="4"/>
  <c r="J55" i="8"/>
  <c r="J83" i="8"/>
  <c r="J32" i="4"/>
  <c r="J10" i="9"/>
  <c r="I25" i="8"/>
  <c r="I41" i="8"/>
  <c r="I31" i="8"/>
  <c r="I81" i="8"/>
  <c r="J33" i="4"/>
  <c r="J10" i="4"/>
  <c r="J54" i="9"/>
  <c r="J41" i="9"/>
  <c r="J60" i="9"/>
  <c r="J36" i="8"/>
  <c r="I63" i="8"/>
  <c r="J25" i="4"/>
  <c r="I30" i="8"/>
  <c r="I34" i="4"/>
  <c r="J13" i="9"/>
  <c r="I21" i="9"/>
  <c r="J59" i="9"/>
  <c r="I16" i="9"/>
  <c r="I26" i="8"/>
  <c r="I48" i="8"/>
  <c r="J47" i="9"/>
  <c r="I10" i="8"/>
  <c r="J12" i="9"/>
  <c r="J73" i="8"/>
  <c r="J63" i="4"/>
  <c r="I63" i="9"/>
  <c r="J42" i="9"/>
  <c r="J18" i="9"/>
  <c r="J11" i="9"/>
  <c r="J60" i="4"/>
  <c r="I7" i="4"/>
  <c r="J50" i="4"/>
  <c r="H68" i="9"/>
  <c r="B5" i="4"/>
  <c r="H67" i="9"/>
  <c r="H14" i="9"/>
  <c r="H64" i="9"/>
  <c r="H66" i="9"/>
  <c r="H13" i="9"/>
  <c r="I38" i="9"/>
  <c r="I47" i="8"/>
  <c r="I37" i="8"/>
  <c r="H34" i="8"/>
  <c r="I52" i="8"/>
  <c r="H74" i="8"/>
  <c r="I23" i="8"/>
  <c r="I23" i="4"/>
  <c r="H29" i="4"/>
  <c r="I54" i="4"/>
  <c r="H26" i="4"/>
  <c r="H5" i="4"/>
  <c r="B53" i="8"/>
  <c r="B30" i="8"/>
  <c r="B21" i="8"/>
  <c r="B81" i="8"/>
  <c r="B50" i="9"/>
  <c r="B9" i="4"/>
  <c r="B24" i="4"/>
  <c r="B64" i="4"/>
  <c r="B3" i="4"/>
  <c r="I40" i="4"/>
  <c r="I27" i="8"/>
  <c r="J69" i="9"/>
  <c r="J73" i="9"/>
  <c r="I63" i="4"/>
  <c r="I35" i="4"/>
  <c r="I76" i="9"/>
  <c r="H61" i="9"/>
  <c r="I54" i="9"/>
  <c r="I27" i="4"/>
  <c r="J25" i="9"/>
  <c r="J31" i="9"/>
  <c r="I55" i="8"/>
  <c r="H29" i="8"/>
  <c r="I38" i="4"/>
  <c r="I75" i="9"/>
  <c r="H30" i="9"/>
  <c r="I71" i="9"/>
  <c r="H11" i="9"/>
  <c r="I20" i="9"/>
  <c r="H47" i="9"/>
  <c r="H79" i="8"/>
  <c r="H53" i="8"/>
  <c r="H42" i="8"/>
  <c r="H76" i="8"/>
  <c r="H75" i="8"/>
  <c r="H32" i="4"/>
  <c r="H33" i="8"/>
  <c r="I36" i="4"/>
  <c r="H63" i="4"/>
  <c r="H42" i="4"/>
  <c r="H21" i="4"/>
  <c r="B58" i="8"/>
  <c r="B33" i="8"/>
  <c r="B35" i="8"/>
  <c r="H7" i="4"/>
  <c r="B42" i="4"/>
  <c r="B11" i="4"/>
  <c r="B31" i="8"/>
  <c r="B12" i="8"/>
  <c r="B16" i="4"/>
  <c r="I44" i="4"/>
  <c r="I29" i="4"/>
  <c r="J72" i="9"/>
  <c r="J62" i="4"/>
  <c r="J52" i="9"/>
  <c r="H80" i="9"/>
  <c r="I77" i="8"/>
  <c r="I64" i="9"/>
  <c r="J55" i="9"/>
  <c r="I24" i="9"/>
  <c r="J36" i="9"/>
  <c r="J37" i="9"/>
  <c r="I51" i="4"/>
  <c r="H69" i="9"/>
  <c r="H60" i="4"/>
  <c r="I21" i="8"/>
  <c r="H4" i="9"/>
  <c r="H12" i="9"/>
  <c r="I37" i="9"/>
  <c r="I72" i="9"/>
  <c r="H27" i="9"/>
  <c r="H29" i="9"/>
  <c r="I70" i="9"/>
  <c r="I49" i="9"/>
  <c r="I59" i="8"/>
  <c r="H51" i="8"/>
  <c r="H54" i="8"/>
  <c r="H55" i="8"/>
  <c r="I39" i="4"/>
  <c r="H11" i="4"/>
  <c r="H45" i="4"/>
  <c r="H8" i="4"/>
  <c r="H58" i="4"/>
  <c r="H37" i="4"/>
  <c r="B55" i="4"/>
  <c r="B48" i="8"/>
  <c r="B45" i="8"/>
  <c r="B14" i="8"/>
  <c r="B46" i="4"/>
  <c r="B20" i="4"/>
  <c r="B39" i="8"/>
  <c r="B14" i="4"/>
  <c r="B19" i="9"/>
  <c r="J67" i="9"/>
  <c r="I36" i="8"/>
  <c r="J76" i="8"/>
  <c r="I49" i="4"/>
  <c r="J5" i="9"/>
  <c r="I59" i="4"/>
  <c r="I83" i="8"/>
  <c r="I64" i="8"/>
  <c r="H60" i="8"/>
  <c r="I33" i="4"/>
  <c r="J39" i="4"/>
  <c r="J44" i="9"/>
  <c r="J58" i="4"/>
  <c r="H42" i="9"/>
  <c r="H47" i="4"/>
  <c r="I10" i="4"/>
  <c r="I18" i="9"/>
  <c r="I4" i="9"/>
  <c r="H62" i="9"/>
  <c r="I34" i="9"/>
  <c r="I15" i="9"/>
  <c r="H16" i="8"/>
  <c r="H64" i="8"/>
  <c r="H32" i="8"/>
  <c r="H50" i="8"/>
  <c r="H48" i="4"/>
  <c r="I18" i="4"/>
  <c r="H61" i="4"/>
  <c r="H24" i="4"/>
  <c r="I65" i="4"/>
  <c r="H53" i="4"/>
  <c r="B68" i="8"/>
  <c r="B55" i="8"/>
  <c r="B57" i="8"/>
  <c r="B18" i="8"/>
  <c r="B75" i="8"/>
  <c r="B23" i="4"/>
  <c r="B37" i="4"/>
  <c r="B26" i="4"/>
  <c r="B25" i="9"/>
  <c r="J61" i="4"/>
  <c r="I48" i="9"/>
  <c r="I74" i="9"/>
  <c r="H61" i="8"/>
  <c r="J8" i="4"/>
  <c r="B54" i="4"/>
  <c r="J5" i="4"/>
  <c r="I77" i="9"/>
  <c r="B39" i="4"/>
  <c r="J36" i="4"/>
  <c r="J57" i="9"/>
  <c r="J47" i="8"/>
  <c r="J71" i="8"/>
  <c r="B21" i="4"/>
  <c r="J19" i="9"/>
  <c r="I19" i="9"/>
  <c r="H9" i="9"/>
  <c r="I36" i="9"/>
  <c r="H5" i="9"/>
  <c r="H28" i="9"/>
  <c r="I69" i="9"/>
  <c r="H25" i="9"/>
  <c r="H43" i="9"/>
  <c r="H45" i="9"/>
  <c r="G21" i="1" s="1"/>
  <c r="H24" i="9"/>
  <c r="I79" i="8"/>
  <c r="I71" i="8"/>
  <c r="H36" i="8"/>
  <c r="I14" i="8"/>
  <c r="H15" i="8"/>
  <c r="I55" i="4"/>
  <c r="H27" i="4"/>
  <c r="I31" i="4"/>
  <c r="I5" i="4"/>
  <c r="B5" i="8"/>
  <c r="B60" i="8"/>
  <c r="B52" i="4"/>
  <c r="B23" i="8"/>
  <c r="B65" i="4"/>
  <c r="B30" i="9"/>
  <c r="B49" i="4"/>
  <c r="B32" i="4"/>
  <c r="B36" i="4"/>
  <c r="J74" i="8"/>
  <c r="J65" i="4"/>
  <c r="I60" i="4"/>
  <c r="I40" i="9"/>
  <c r="J20" i="8"/>
  <c r="H16" i="9"/>
  <c r="J65" i="9"/>
  <c r="I78" i="8"/>
  <c r="H11" i="8"/>
  <c r="J44" i="8"/>
  <c r="J53" i="8"/>
  <c r="J54" i="8"/>
  <c r="J79" i="8"/>
  <c r="I38" i="8"/>
  <c r="B25" i="8"/>
  <c r="J48" i="4"/>
  <c r="I42" i="8"/>
  <c r="H28" i="8"/>
  <c r="H43" i="4"/>
  <c r="H6" i="4"/>
  <c r="H40" i="4"/>
  <c r="H19" i="4"/>
  <c r="H14" i="4"/>
  <c r="B6" i="4"/>
  <c r="B57" i="4"/>
  <c r="B59" i="4"/>
  <c r="B31" i="4"/>
  <c r="B8" i="8"/>
  <c r="B38" i="8"/>
  <c r="B61" i="8"/>
  <c r="B34" i="4"/>
  <c r="B44" i="8"/>
  <c r="J82" i="8"/>
  <c r="I47" i="9"/>
  <c r="J4" i="9"/>
  <c r="J19" i="4"/>
  <c r="H66" i="8"/>
  <c r="H34" i="4"/>
  <c r="H17" i="8"/>
  <c r="J56" i="9"/>
  <c r="J59" i="8"/>
  <c r="B17" i="4"/>
  <c r="I39" i="9"/>
  <c r="H16" i="4"/>
  <c r="B62" i="8"/>
  <c r="I32" i="8"/>
  <c r="I35" i="9"/>
  <c r="H49" i="8"/>
  <c r="H27" i="8"/>
  <c r="H41" i="9"/>
  <c r="H69" i="8"/>
  <c r="H40" i="8"/>
  <c r="H9" i="4"/>
  <c r="H22" i="4"/>
  <c r="I47" i="4"/>
  <c r="H35" i="4"/>
  <c r="H30" i="4"/>
  <c r="B24" i="8"/>
  <c r="B70" i="8"/>
  <c r="B72" i="8"/>
  <c r="B41" i="4"/>
  <c r="B8" i="4"/>
  <c r="B43" i="8"/>
  <c r="B63" i="4"/>
  <c r="B83" i="8"/>
  <c r="B51" i="8"/>
  <c r="I42" i="9"/>
  <c r="J14" i="8"/>
  <c r="J15" i="8"/>
  <c r="J28" i="8"/>
  <c r="J9" i="4"/>
  <c r="I32" i="4"/>
  <c r="I62" i="9"/>
  <c r="I14" i="4"/>
  <c r="J52" i="8"/>
  <c r="J56" i="4"/>
  <c r="H81" i="8"/>
  <c r="H46" i="9"/>
  <c r="I57" i="9"/>
  <c r="H13" i="8"/>
  <c r="B73" i="8"/>
  <c r="J64" i="4"/>
  <c r="H64" i="4"/>
  <c r="H44" i="9"/>
  <c r="I14" i="9"/>
  <c r="H59" i="9"/>
  <c r="H40" i="9"/>
  <c r="H22" i="8"/>
  <c r="H35" i="8"/>
  <c r="I65" i="8"/>
  <c r="H59" i="4"/>
  <c r="H6" i="9"/>
  <c r="I51" i="9"/>
  <c r="I30" i="9"/>
  <c r="H57" i="9"/>
  <c r="I66" i="9"/>
  <c r="H78" i="9"/>
  <c r="H56" i="9"/>
  <c r="H10" i="9"/>
  <c r="H39" i="8"/>
  <c r="H46" i="8"/>
  <c r="I74" i="8"/>
  <c r="I75" i="8"/>
  <c r="I16" i="4"/>
  <c r="H38" i="4"/>
  <c r="H56" i="4"/>
  <c r="I42" i="4"/>
  <c r="H46" i="4"/>
  <c r="B29" i="8"/>
  <c r="B7" i="8"/>
  <c r="B80" i="8"/>
  <c r="B74" i="8"/>
  <c r="B20" i="8"/>
  <c r="B52" i="9"/>
  <c r="B11" i="8"/>
  <c r="B13" i="8"/>
  <c r="B65" i="9"/>
  <c r="J41" i="4"/>
  <c r="I13" i="9"/>
  <c r="J18" i="8"/>
  <c r="J19" i="8"/>
  <c r="J29" i="9"/>
  <c r="J11" i="4"/>
  <c r="J54" i="4"/>
  <c r="J65" i="8"/>
  <c r="I26" i="4"/>
  <c r="H58" i="8"/>
  <c r="J69" i="8"/>
  <c r="J4" i="4"/>
  <c r="I52" i="4"/>
  <c r="I50" i="9"/>
  <c r="H19" i="8"/>
  <c r="I5" i="9"/>
  <c r="I68" i="9"/>
  <c r="I51" i="8"/>
  <c r="H60" i="9"/>
  <c r="H39" i="9"/>
  <c r="H74" i="9"/>
  <c r="H76" i="9"/>
  <c r="I29" i="9"/>
  <c r="I69" i="8"/>
  <c r="I53" i="8"/>
  <c r="I19" i="8"/>
  <c r="I76" i="8"/>
  <c r="I15" i="8"/>
  <c r="H25" i="4"/>
  <c r="I11" i="4"/>
  <c r="I45" i="4"/>
  <c r="I8" i="4"/>
  <c r="H51" i="4"/>
  <c r="H62" i="4"/>
  <c r="B47" i="8"/>
  <c r="B26" i="8"/>
  <c r="B22" i="8"/>
  <c r="B82" i="8"/>
  <c r="B19" i="4"/>
  <c r="B58" i="9"/>
  <c r="B16" i="8"/>
  <c r="B15" i="4"/>
  <c r="B65" i="8"/>
  <c r="J45" i="4"/>
  <c r="I22" i="8"/>
  <c r="J23" i="8"/>
  <c r="J18" i="4"/>
  <c r="J38" i="8"/>
  <c r="J20" i="4"/>
  <c r="I49" i="8"/>
  <c r="J66" i="9"/>
  <c r="J55" i="4"/>
  <c r="J79" i="9"/>
  <c r="J8" i="9"/>
  <c r="H25" i="8"/>
  <c r="H47" i="8"/>
  <c r="J70" i="9"/>
  <c r="H8" i="9"/>
  <c r="I67" i="9"/>
  <c r="H55" i="9"/>
  <c r="I65" i="9"/>
  <c r="H26" i="9"/>
  <c r="H38" i="9"/>
  <c r="I56" i="9"/>
  <c r="H82" i="8"/>
  <c r="H58" i="9"/>
  <c r="H52" i="8"/>
  <c r="I35" i="8"/>
  <c r="I54" i="8"/>
  <c r="I40" i="8"/>
  <c r="H41" i="4"/>
  <c r="H20" i="4"/>
  <c r="H54" i="4"/>
  <c r="H17" i="4"/>
  <c r="I58" i="4"/>
  <c r="H23" i="4"/>
  <c r="B54" i="8"/>
  <c r="B28" i="4"/>
  <c r="B22" i="4"/>
  <c r="B15" i="8"/>
  <c r="B28" i="8"/>
  <c r="B48" i="4"/>
  <c r="B25" i="4"/>
  <c r="B27" i="4"/>
  <c r="B66" i="8"/>
  <c r="J68" i="9"/>
  <c r="I22" i="4"/>
  <c r="J31" i="4"/>
  <c r="H22" i="9"/>
  <c r="H43" i="8"/>
  <c r="J23" i="4"/>
  <c r="I80" i="8"/>
  <c r="H57" i="4"/>
  <c r="J51" i="8"/>
  <c r="H68" i="8"/>
  <c r="H72" i="8"/>
  <c r="J14" i="9"/>
  <c r="J6" i="4"/>
  <c r="I17" i="4"/>
  <c r="H63" i="8"/>
  <c r="I8" i="9"/>
  <c r="H77" i="9"/>
  <c r="H71" i="9"/>
  <c r="I9" i="9"/>
  <c r="H20" i="9"/>
  <c r="I45" i="9"/>
  <c r="H21" i="1" s="1"/>
  <c r="H17" i="9"/>
  <c r="H37" i="8"/>
  <c r="H44" i="8"/>
  <c r="H83" i="8"/>
  <c r="H24" i="8"/>
  <c r="H18" i="8"/>
  <c r="H73" i="8"/>
  <c r="I48" i="4"/>
  <c r="H36" i="4"/>
  <c r="I61" i="4"/>
  <c r="H33" i="4"/>
  <c r="H39" i="4"/>
  <c r="B59" i="8"/>
  <c r="B34" i="8"/>
  <c r="B30" i="4"/>
  <c r="B19" i="8"/>
  <c r="B37" i="8"/>
  <c r="B70" i="9"/>
  <c r="B32" i="8"/>
  <c r="B33" i="4"/>
  <c r="I11" i="9"/>
  <c r="J71" i="9"/>
  <c r="I30" i="4"/>
  <c r="J35" i="9"/>
  <c r="J28" i="9"/>
  <c r="I53" i="9"/>
  <c r="J30" i="9"/>
  <c r="I10" i="9"/>
  <c r="H30" i="8"/>
  <c r="H67" i="8"/>
  <c r="J78" i="9"/>
  <c r="B4" i="4"/>
  <c r="H21" i="9"/>
  <c r="J9" i="9"/>
  <c r="H75" i="9"/>
  <c r="B9" i="8"/>
  <c r="J46" i="4"/>
  <c r="I31" i="9"/>
  <c r="H19" i="9"/>
  <c r="I28" i="9"/>
  <c r="H18" i="9"/>
  <c r="I27" i="9"/>
  <c r="H54" i="9"/>
  <c r="H33" i="9"/>
  <c r="H59" i="8"/>
  <c r="H57" i="8"/>
  <c r="H12" i="8"/>
  <c r="H20" i="8"/>
  <c r="I28" i="8"/>
  <c r="I64" i="4"/>
  <c r="I43" i="4"/>
  <c r="H49" i="4"/>
  <c r="I46" i="4"/>
  <c r="B56" i="4"/>
  <c r="B49" i="8"/>
  <c r="B40" i="4"/>
  <c r="B18" i="4"/>
  <c r="B51" i="9"/>
  <c r="B62" i="4"/>
  <c r="B40" i="8"/>
  <c r="B35" i="4"/>
  <c r="I17" i="9"/>
  <c r="J75" i="8"/>
  <c r="J34" i="9"/>
  <c r="H41" i="8"/>
  <c r="J37" i="8"/>
  <c r="I59" i="9"/>
  <c r="I37" i="4"/>
  <c r="H10" i="8"/>
  <c r="H56" i="8"/>
  <c r="H70" i="8"/>
  <c r="I50" i="8"/>
  <c r="J27" i="9"/>
  <c r="J15" i="9"/>
  <c r="H31" i="9"/>
  <c r="H50" i="4"/>
  <c r="B41" i="8"/>
  <c r="H48" i="8"/>
  <c r="I52" i="9"/>
  <c r="I26" i="9"/>
  <c r="H37" i="9"/>
  <c r="H72" i="9"/>
  <c r="I25" i="9"/>
  <c r="H36" i="9"/>
  <c r="H70" i="9"/>
  <c r="H49" i="9"/>
  <c r="H71" i="8"/>
  <c r="I44" i="8"/>
  <c r="I33" i="9"/>
  <c r="H14" i="8"/>
  <c r="I18" i="8"/>
  <c r="I39" i="8"/>
  <c r="I9" i="4"/>
  <c r="H52" i="4"/>
  <c r="I6" i="4"/>
  <c r="I56" i="4"/>
  <c r="I19" i="4"/>
  <c r="H55" i="4"/>
  <c r="B69" i="8"/>
  <c r="B56" i="8"/>
  <c r="B44" i="4"/>
  <c r="B22" i="9"/>
  <c r="B43" i="4"/>
  <c r="B10" i="8"/>
  <c r="B38" i="4"/>
  <c r="B64" i="8"/>
  <c r="H26" i="8"/>
  <c r="I57" i="8"/>
  <c r="J43" i="9"/>
  <c r="J50" i="9"/>
  <c r="J42" i="8"/>
  <c r="I50" i="4"/>
  <c r="I46" i="8"/>
  <c r="I21" i="4"/>
  <c r="I16" i="8"/>
  <c r="I73" i="8"/>
  <c r="I53" i="4"/>
  <c r="J32" i="9"/>
  <c r="J24" i="8"/>
  <c r="I58" i="9"/>
  <c r="I20" i="4"/>
  <c r="H45" i="8"/>
  <c r="J26" i="9"/>
  <c r="I44" i="9"/>
  <c r="I43" i="9"/>
  <c r="H65" i="9"/>
  <c r="H80" i="8"/>
  <c r="H21" i="8"/>
  <c r="H78" i="8"/>
  <c r="H18" i="4"/>
  <c r="H15" i="4"/>
  <c r="H65" i="4"/>
  <c r="H28" i="4"/>
  <c r="I62" i="4"/>
  <c r="B6" i="8"/>
  <c r="B51" i="4"/>
  <c r="B53" i="4"/>
  <c r="B28" i="9"/>
  <c r="B47" i="4"/>
  <c r="B10" i="4"/>
  <c r="B46" i="8"/>
  <c r="B78" i="8"/>
  <c r="I28" i="4"/>
  <c r="I6" i="9"/>
  <c r="J49" i="9"/>
  <c r="J43" i="4"/>
  <c r="J51" i="9"/>
  <c r="H62" i="8"/>
  <c r="I60" i="9"/>
  <c r="I24" i="4"/>
  <c r="I13" i="4"/>
  <c r="I12" i="8"/>
  <c r="I13" i="8"/>
  <c r="J17" i="4"/>
  <c r="J38" i="9"/>
  <c r="J33" i="9"/>
  <c r="I55" i="9"/>
  <c r="B79" i="8"/>
  <c r="H35" i="9"/>
  <c r="H34" i="9"/>
  <c r="I78" i="9"/>
  <c r="I82" i="8"/>
  <c r="I24" i="8"/>
  <c r="H51" i="9"/>
  <c r="H53" i="9"/>
  <c r="H48" i="9"/>
  <c r="H50" i="9"/>
  <c r="H52" i="9"/>
  <c r="H15" i="9"/>
  <c r="H38" i="8"/>
  <c r="H65" i="8"/>
  <c r="H23" i="8"/>
  <c r="H77" i="8"/>
  <c r="I41" i="4"/>
  <c r="H13" i="4"/>
  <c r="H31" i="4"/>
  <c r="H10" i="4"/>
  <c r="H44" i="4"/>
  <c r="B4" i="8"/>
  <c r="B7" i="4"/>
  <c r="B71" i="8"/>
  <c r="B60" i="4"/>
  <c r="B35" i="9"/>
  <c r="B76" i="8"/>
  <c r="B12" i="4"/>
  <c r="B50" i="4"/>
  <c r="H9" i="8"/>
  <c r="I41" i="9"/>
  <c r="I12" i="9"/>
  <c r="J42" i="4"/>
  <c r="J47" i="4"/>
  <c r="J58" i="9"/>
  <c r="J75" i="9"/>
  <c r="H63" i="9"/>
  <c r="H31" i="8"/>
  <c r="I25" i="4"/>
  <c r="I15" i="4"/>
  <c r="J16" i="4"/>
  <c r="J20" i="9"/>
  <c r="J45" i="9"/>
  <c r="B52" i="8"/>
  <c r="G64" i="9"/>
  <c r="E3" i="9"/>
  <c r="E72" i="9"/>
  <c r="C78" i="9"/>
  <c r="C75" i="9"/>
  <c r="C71" i="9"/>
  <c r="B68" i="9"/>
  <c r="F64" i="9"/>
  <c r="F61" i="9"/>
  <c r="F58" i="9"/>
  <c r="D55" i="9"/>
  <c r="D52" i="9"/>
  <c r="F48" i="9"/>
  <c r="C45" i="9"/>
  <c r="B42" i="9"/>
  <c r="F38" i="9"/>
  <c r="E35" i="9"/>
  <c r="G31" i="9"/>
  <c r="C28" i="9"/>
  <c r="C24" i="9"/>
  <c r="F19" i="9"/>
  <c r="C14" i="9"/>
  <c r="D61" i="8"/>
  <c r="H5" i="8"/>
  <c r="C33" i="4"/>
  <c r="C68" i="9"/>
  <c r="D28" i="9"/>
  <c r="D36" i="4"/>
  <c r="C7" i="9"/>
  <c r="D72" i="9"/>
  <c r="B78" i="9"/>
  <c r="B75" i="9"/>
  <c r="B71" i="9"/>
  <c r="F67" i="9"/>
  <c r="E64" i="9"/>
  <c r="E61" i="9"/>
  <c r="E58" i="9"/>
  <c r="C55" i="9"/>
  <c r="C52" i="9"/>
  <c r="C48" i="9"/>
  <c r="B45" i="9"/>
  <c r="G41" i="9"/>
  <c r="E38" i="9"/>
  <c r="D35" i="9"/>
  <c r="F31" i="9"/>
  <c r="E27" i="9"/>
  <c r="B24" i="9"/>
  <c r="C19" i="9"/>
  <c r="E13" i="9"/>
  <c r="C58" i="8"/>
  <c r="D15" i="8"/>
  <c r="G29" i="4"/>
  <c r="G58" i="9"/>
  <c r="G5" i="9"/>
  <c r="B7" i="9"/>
  <c r="G80" i="9"/>
  <c r="G77" i="9"/>
  <c r="G74" i="9"/>
  <c r="G70" i="9"/>
  <c r="E67" i="9"/>
  <c r="D64" i="9"/>
  <c r="D61" i="9"/>
  <c r="C58" i="9"/>
  <c r="B55" i="9"/>
  <c r="G51" i="9"/>
  <c r="B48" i="9"/>
  <c r="G44" i="9"/>
  <c r="E41" i="9"/>
  <c r="D38" i="9"/>
  <c r="F34" i="9"/>
  <c r="E31" i="9"/>
  <c r="D27" i="9"/>
  <c r="G18" i="9"/>
  <c r="D13" i="9"/>
  <c r="G52" i="8"/>
  <c r="C54" i="8"/>
  <c r="G26" i="4"/>
  <c r="D45" i="9"/>
  <c r="C21" i="1" s="1"/>
  <c r="F5" i="9"/>
  <c r="G6" i="9"/>
  <c r="F80" i="9"/>
  <c r="F77" i="9"/>
  <c r="F74" i="9"/>
  <c r="E70" i="9"/>
  <c r="D67" i="9"/>
  <c r="C64" i="9"/>
  <c r="C61" i="9"/>
  <c r="G57" i="9"/>
  <c r="G54" i="9"/>
  <c r="F51" i="9"/>
  <c r="G47" i="9"/>
  <c r="F44" i="9"/>
  <c r="D41" i="9"/>
  <c r="C38" i="9"/>
  <c r="E34" i="9"/>
  <c r="D31" i="9"/>
  <c r="C27" i="9"/>
  <c r="C23" i="9"/>
  <c r="F18" i="9"/>
  <c r="C13" i="9"/>
  <c r="F48" i="8"/>
  <c r="G74" i="8"/>
  <c r="F23" i="4"/>
  <c r="D71" i="9"/>
  <c r="E14" i="9"/>
  <c r="E5" i="9"/>
  <c r="E6" i="9"/>
  <c r="E80" i="9"/>
  <c r="E77" i="9"/>
  <c r="E74" i="9"/>
  <c r="D70" i="9"/>
  <c r="C67" i="9"/>
  <c r="B64" i="9"/>
  <c r="G60" i="9"/>
  <c r="F57" i="9"/>
  <c r="F54" i="9"/>
  <c r="C51" i="9"/>
  <c r="F47" i="9"/>
  <c r="E44" i="9"/>
  <c r="C41" i="9"/>
  <c r="B38" i="9"/>
  <c r="D34" i="9"/>
  <c r="C31" i="9"/>
  <c r="B27" i="9"/>
  <c r="B23" i="9"/>
  <c r="E18" i="9"/>
  <c r="B13" i="9"/>
  <c r="E45" i="8"/>
  <c r="E20" i="4"/>
  <c r="E78" i="9"/>
  <c r="E64" i="8"/>
  <c r="D5" i="9"/>
  <c r="D6" i="9"/>
  <c r="D80" i="9"/>
  <c r="D77" i="9"/>
  <c r="C74" i="9"/>
  <c r="C70" i="9"/>
  <c r="B67" i="9"/>
  <c r="G63" i="9"/>
  <c r="F60" i="9"/>
  <c r="E57" i="9"/>
  <c r="E54" i="9"/>
  <c r="G50" i="9"/>
  <c r="E47" i="9"/>
  <c r="C44" i="9"/>
  <c r="B41" i="9"/>
  <c r="E37" i="9"/>
  <c r="C34" i="9"/>
  <c r="F30" i="9"/>
  <c r="G26" i="9"/>
  <c r="G22" i="9"/>
  <c r="D18" i="9"/>
  <c r="B12" i="9"/>
  <c r="D42" i="8"/>
  <c r="E77" i="8"/>
  <c r="D17" i="4"/>
  <c r="D75" i="9"/>
  <c r="F35" i="9"/>
  <c r="G4" i="9"/>
  <c r="C6" i="9"/>
  <c r="C80" i="9"/>
  <c r="C77" i="9"/>
  <c r="B74" i="9"/>
  <c r="G69" i="9"/>
  <c r="G66" i="9"/>
  <c r="E63" i="9"/>
  <c r="E60" i="9"/>
  <c r="D57" i="9"/>
  <c r="D54" i="9"/>
  <c r="F50" i="9"/>
  <c r="D47" i="9"/>
  <c r="B44" i="9"/>
  <c r="G40" i="9"/>
  <c r="D37" i="9"/>
  <c r="B34" i="9"/>
  <c r="E30" i="9"/>
  <c r="F26" i="9"/>
  <c r="E22" i="9"/>
  <c r="F17" i="9"/>
  <c r="G11" i="9"/>
  <c r="D82" i="8"/>
  <c r="C39" i="8"/>
  <c r="E64" i="4"/>
  <c r="C14" i="4"/>
  <c r="F72" i="9"/>
  <c r="E52" i="9"/>
  <c r="F4" i="9"/>
  <c r="B6" i="9"/>
  <c r="B80" i="9"/>
  <c r="G76" i="9"/>
  <c r="F69" i="9"/>
  <c r="F66" i="9"/>
  <c r="D63" i="9"/>
  <c r="D60" i="9"/>
  <c r="C57" i="9"/>
  <c r="B54" i="9"/>
  <c r="E50" i="9"/>
  <c r="C47" i="9"/>
  <c r="G43" i="9"/>
  <c r="F40" i="9"/>
  <c r="C37" i="9"/>
  <c r="G33" i="9"/>
  <c r="D30" i="9"/>
  <c r="C26" i="9"/>
  <c r="G21" i="9"/>
  <c r="D17" i="9"/>
  <c r="E11" i="9"/>
  <c r="E81" i="8"/>
  <c r="G35" i="8"/>
  <c r="D61" i="4"/>
  <c r="C11" i="4"/>
  <c r="B32" i="9"/>
  <c r="E4" i="9"/>
  <c r="G8" i="9"/>
  <c r="G79" i="9"/>
  <c r="F23" i="1" s="1"/>
  <c r="F76" i="9"/>
  <c r="F73" i="9"/>
  <c r="E22" i="1" s="1"/>
  <c r="E69" i="9"/>
  <c r="D66" i="9"/>
  <c r="C63" i="9"/>
  <c r="C60" i="9"/>
  <c r="B57" i="9"/>
  <c r="G53" i="9"/>
  <c r="D50" i="9"/>
  <c r="G46" i="9"/>
  <c r="F43" i="9"/>
  <c r="C40" i="9"/>
  <c r="B37" i="9"/>
  <c r="F33" i="9"/>
  <c r="G29" i="9"/>
  <c r="B26" i="9"/>
  <c r="F21" i="9"/>
  <c r="C17" i="9"/>
  <c r="G10" i="9"/>
  <c r="C81" i="8"/>
  <c r="F31" i="8"/>
  <c r="D58" i="4"/>
  <c r="G7" i="4"/>
  <c r="G61" i="9"/>
  <c r="B20" i="9"/>
  <c r="D4" i="9"/>
  <c r="F8" i="9"/>
  <c r="E79" i="9"/>
  <c r="D23" i="1" s="1"/>
  <c r="E76" i="9"/>
  <c r="D69" i="9"/>
  <c r="C66" i="9"/>
  <c r="B63" i="9"/>
  <c r="B60" i="9"/>
  <c r="F56" i="9"/>
  <c r="F53" i="9"/>
  <c r="C50" i="9"/>
  <c r="F46" i="9"/>
  <c r="E43" i="9"/>
  <c r="B40" i="9"/>
  <c r="G36" i="9"/>
  <c r="D33" i="9"/>
  <c r="F29" i="9"/>
  <c r="G25" i="9"/>
  <c r="E21" i="9"/>
  <c r="G16" i="9"/>
  <c r="F4" i="4"/>
  <c r="E17" i="1" s="1"/>
  <c r="F10" i="9"/>
  <c r="C79" i="8"/>
  <c r="E28" i="8"/>
  <c r="D55" i="4"/>
  <c r="F4" i="8"/>
  <c r="E14" i="1" s="1"/>
  <c r="F3" i="9"/>
  <c r="C42" i="9"/>
  <c r="C4" i="9"/>
  <c r="E8" i="9"/>
  <c r="D79" i="9"/>
  <c r="C23" i="1" s="1"/>
  <c r="D76" i="9"/>
  <c r="B69" i="9"/>
  <c r="B66" i="9"/>
  <c r="G62" i="9"/>
  <c r="G59" i="9"/>
  <c r="E56" i="9"/>
  <c r="E53" i="9"/>
  <c r="G49" i="9"/>
  <c r="E46" i="9"/>
  <c r="D43" i="9"/>
  <c r="G39" i="9"/>
  <c r="F36" i="9"/>
  <c r="C33" i="9"/>
  <c r="E29" i="9"/>
  <c r="F25" i="9"/>
  <c r="D21" i="9"/>
  <c r="C16" i="9"/>
  <c r="E10" i="9"/>
  <c r="D73" i="8"/>
  <c r="D25" i="8"/>
  <c r="C52" i="4"/>
  <c r="F55" i="9"/>
  <c r="B3" i="9"/>
  <c r="C8" i="9"/>
  <c r="C79" i="9"/>
  <c r="C76" i="9"/>
  <c r="C73" i="9"/>
  <c r="G68" i="9"/>
  <c r="G65" i="9"/>
  <c r="F62" i="9"/>
  <c r="E59" i="9"/>
  <c r="D56" i="9"/>
  <c r="D53" i="9"/>
  <c r="E49" i="9"/>
  <c r="D46" i="9"/>
  <c r="G42" i="9"/>
  <c r="F39" i="9"/>
  <c r="E36" i="9"/>
  <c r="B33" i="9"/>
  <c r="B29" i="9"/>
  <c r="E25" i="9"/>
  <c r="C21" i="9"/>
  <c r="B16" i="9"/>
  <c r="D10" i="9"/>
  <c r="G72" i="8"/>
  <c r="C22" i="8"/>
  <c r="G48" i="4"/>
  <c r="G38" i="9"/>
  <c r="B5" i="9"/>
  <c r="B8" i="9"/>
  <c r="B79" i="9"/>
  <c r="B76" i="9"/>
  <c r="G71" i="9"/>
  <c r="F68" i="9"/>
  <c r="F65" i="9"/>
  <c r="E62" i="9"/>
  <c r="D59" i="9"/>
  <c r="C56" i="9"/>
  <c r="C53" i="9"/>
  <c r="D49" i="9"/>
  <c r="C46" i="9"/>
  <c r="F42" i="9"/>
  <c r="E39" i="9"/>
  <c r="C36" i="9"/>
  <c r="G28" i="9"/>
  <c r="D25" i="9"/>
  <c r="E20" i="9"/>
  <c r="G15" i="9"/>
  <c r="D9" i="9"/>
  <c r="G70" i="8"/>
  <c r="G18" i="8"/>
  <c r="F45" i="4"/>
  <c r="D24" i="9"/>
  <c r="B72" i="9"/>
  <c r="G78" i="9"/>
  <c r="G75" i="9"/>
  <c r="F71" i="9"/>
  <c r="E68" i="9"/>
  <c r="E65" i="9"/>
  <c r="C62" i="9"/>
  <c r="C59" i="9"/>
  <c r="B56" i="9"/>
  <c r="B53" i="9"/>
  <c r="C49" i="9"/>
  <c r="B46" i="9"/>
  <c r="E42" i="9"/>
  <c r="D39" i="9"/>
  <c r="B36" i="9"/>
  <c r="F32" i="9"/>
  <c r="E20" i="1" s="1"/>
  <c r="F28" i="9"/>
  <c r="F24" i="9"/>
  <c r="D20" i="9"/>
  <c r="F15" i="9"/>
  <c r="C9" i="9"/>
  <c r="F69" i="8"/>
  <c r="F14" i="8"/>
  <c r="F42" i="4"/>
  <c r="G48" i="9"/>
  <c r="C3" i="9"/>
  <c r="F7" i="9"/>
  <c r="E16" i="1" s="1"/>
  <c r="G72" i="9"/>
  <c r="F78" i="9"/>
  <c r="E75" i="9"/>
  <c r="E71" i="9"/>
  <c r="D68" i="9"/>
  <c r="D65" i="9"/>
  <c r="B62" i="9"/>
  <c r="B59" i="9"/>
  <c r="G55" i="9"/>
  <c r="F52" i="9"/>
  <c r="B49" i="9"/>
  <c r="E45" i="9"/>
  <c r="D21" i="1" s="1"/>
  <c r="D42" i="9"/>
  <c r="C39" i="9"/>
  <c r="G35" i="9"/>
  <c r="E28" i="9"/>
  <c r="E24" i="9"/>
  <c r="C20" i="9"/>
  <c r="F14" i="9"/>
  <c r="C30" i="9"/>
  <c r="F67" i="8"/>
  <c r="E11" i="8"/>
  <c r="E39" i="4"/>
  <c r="B31" i="9"/>
  <c r="G27" i="9"/>
  <c r="C25" i="9"/>
  <c r="D22" i="9"/>
  <c r="E19" i="9"/>
  <c r="F16" i="9"/>
  <c r="B14" i="9"/>
  <c r="D11" i="9"/>
  <c r="C82" i="8"/>
  <c r="G73" i="8"/>
  <c r="F70" i="8"/>
  <c r="E67" i="8"/>
  <c r="D64" i="8"/>
  <c r="C61" i="8"/>
  <c r="G57" i="8"/>
  <c r="F52" i="8"/>
  <c r="E48" i="8"/>
  <c r="D45" i="8"/>
  <c r="C42" i="8"/>
  <c r="G38" i="8"/>
  <c r="F35" i="8"/>
  <c r="E31" i="8"/>
  <c r="D28" i="8"/>
  <c r="C25" i="8"/>
  <c r="G21" i="8"/>
  <c r="F18" i="8"/>
  <c r="E14" i="8"/>
  <c r="D11" i="8"/>
  <c r="C8" i="8"/>
  <c r="G5" i="8"/>
  <c r="C15" i="8"/>
  <c r="G55" i="8"/>
  <c r="F74" i="8"/>
  <c r="D77" i="8"/>
  <c r="D64" i="4"/>
  <c r="C61" i="4"/>
  <c r="C58" i="4"/>
  <c r="C55" i="4"/>
  <c r="G51" i="4"/>
  <c r="F48" i="4"/>
  <c r="E45" i="4"/>
  <c r="E42" i="4"/>
  <c r="D39" i="4"/>
  <c r="C36" i="4"/>
  <c r="G32" i="4"/>
  <c r="F29" i="4"/>
  <c r="F26" i="4"/>
  <c r="E23" i="4"/>
  <c r="D20" i="4"/>
  <c r="C17" i="4"/>
  <c r="G13" i="4"/>
  <c r="G10" i="4"/>
  <c r="F7" i="4"/>
  <c r="C5" i="9"/>
  <c r="F6" i="9"/>
  <c r="C72" i="9"/>
  <c r="D78" i="9"/>
  <c r="F75" i="9"/>
  <c r="B73" i="9"/>
  <c r="C69" i="9"/>
  <c r="E66" i="9"/>
  <c r="F63" i="9"/>
  <c r="B61" i="9"/>
  <c r="D58" i="9"/>
  <c r="E55" i="9"/>
  <c r="G52" i="9"/>
  <c r="F49" i="9"/>
  <c r="B47" i="9"/>
  <c r="D44" i="9"/>
  <c r="F41" i="9"/>
  <c r="B39" i="9"/>
  <c r="D36" i="9"/>
  <c r="E33" i="9"/>
  <c r="G30" i="9"/>
  <c r="F27" i="9"/>
  <c r="G24" i="9"/>
  <c r="C22" i="9"/>
  <c r="D19" i="9"/>
  <c r="E16" i="9"/>
  <c r="G13" i="9"/>
  <c r="C11" i="9"/>
  <c r="G81" i="8"/>
  <c r="F73" i="8"/>
  <c r="E70" i="8"/>
  <c r="D67" i="8"/>
  <c r="C64" i="8"/>
  <c r="G60" i="8"/>
  <c r="F57" i="8"/>
  <c r="E52" i="8"/>
  <c r="D48" i="8"/>
  <c r="C45" i="8"/>
  <c r="G41" i="8"/>
  <c r="F38" i="8"/>
  <c r="E35" i="8"/>
  <c r="D31" i="8"/>
  <c r="C28" i="8"/>
  <c r="G24" i="8"/>
  <c r="F21" i="8"/>
  <c r="E18" i="8"/>
  <c r="D14" i="8"/>
  <c r="C11" i="8"/>
  <c r="J7" i="8"/>
  <c r="F5" i="8"/>
  <c r="G32" i="8"/>
  <c r="F55" i="8"/>
  <c r="E74" i="8"/>
  <c r="C77" i="8"/>
  <c r="C64" i="4"/>
  <c r="B61" i="4"/>
  <c r="B58" i="4"/>
  <c r="G54" i="4"/>
  <c r="F51" i="4"/>
  <c r="E48" i="4"/>
  <c r="D45" i="4"/>
  <c r="D42" i="4"/>
  <c r="C39" i="4"/>
  <c r="G35" i="4"/>
  <c r="F32" i="4"/>
  <c r="E29" i="4"/>
  <c r="E26" i="4"/>
  <c r="D23" i="4"/>
  <c r="C20" i="4"/>
  <c r="G16" i="4"/>
  <c r="F13" i="4"/>
  <c r="F10" i="4"/>
  <c r="E7" i="4"/>
  <c r="D16" i="9"/>
  <c r="F13" i="9"/>
  <c r="B11" i="9"/>
  <c r="F81" i="8"/>
  <c r="E73" i="8"/>
  <c r="D70" i="8"/>
  <c r="C67" i="8"/>
  <c r="G63" i="8"/>
  <c r="F60" i="8"/>
  <c r="E57" i="8"/>
  <c r="D52" i="8"/>
  <c r="C48" i="8"/>
  <c r="G44" i="8"/>
  <c r="F41" i="8"/>
  <c r="E38" i="8"/>
  <c r="D35" i="8"/>
  <c r="C31" i="8"/>
  <c r="G27" i="8"/>
  <c r="F24" i="8"/>
  <c r="E21" i="8"/>
  <c r="D18" i="8"/>
  <c r="C14" i="8"/>
  <c r="G10" i="8"/>
  <c r="I7" i="8"/>
  <c r="E5" i="8"/>
  <c r="F32" i="8"/>
  <c r="E55" i="8"/>
  <c r="D74" i="8"/>
  <c r="B77" i="8"/>
  <c r="G63" i="4"/>
  <c r="G60" i="4"/>
  <c r="G57" i="4"/>
  <c r="F54" i="4"/>
  <c r="E51" i="4"/>
  <c r="D48" i="4"/>
  <c r="C45" i="4"/>
  <c r="C42" i="4"/>
  <c r="G38" i="4"/>
  <c r="F35" i="4"/>
  <c r="E32" i="4"/>
  <c r="D29" i="4"/>
  <c r="D26" i="4"/>
  <c r="C23" i="4"/>
  <c r="G19" i="4"/>
  <c r="F16" i="4"/>
  <c r="E13" i="4"/>
  <c r="E10" i="4"/>
  <c r="D7" i="4"/>
  <c r="C4" i="4"/>
  <c r="C70" i="8"/>
  <c r="G66" i="8"/>
  <c r="F63" i="8"/>
  <c r="E60" i="8"/>
  <c r="D57" i="8"/>
  <c r="C52" i="8"/>
  <c r="G47" i="8"/>
  <c r="F44" i="8"/>
  <c r="E41" i="8"/>
  <c r="D38" i="8"/>
  <c r="C35" i="8"/>
  <c r="G30" i="8"/>
  <c r="F27" i="8"/>
  <c r="E24" i="8"/>
  <c r="D21" i="8"/>
  <c r="C18" i="8"/>
  <c r="G13" i="8"/>
  <c r="F10" i="8"/>
  <c r="H7" i="8"/>
  <c r="D5" i="8"/>
  <c r="E32" i="8"/>
  <c r="D55" i="8"/>
  <c r="C74" i="8"/>
  <c r="G78" i="8"/>
  <c r="F63" i="4"/>
  <c r="F60" i="4"/>
  <c r="F57" i="4"/>
  <c r="E54" i="4"/>
  <c r="D51" i="4"/>
  <c r="C48" i="4"/>
  <c r="B45" i="4"/>
  <c r="G41" i="4"/>
  <c r="F38" i="4"/>
  <c r="E35" i="4"/>
  <c r="D32" i="4"/>
  <c r="C29" i="4"/>
  <c r="C26" i="4"/>
  <c r="G22" i="4"/>
  <c r="F19" i="4"/>
  <c r="E16" i="4"/>
  <c r="D13" i="4"/>
  <c r="D10" i="4"/>
  <c r="C7" i="4"/>
  <c r="G3" i="4"/>
  <c r="D81" i="8"/>
  <c r="C73" i="8"/>
  <c r="G69" i="8"/>
  <c r="F66" i="8"/>
  <c r="E63" i="8"/>
  <c r="D60" i="8"/>
  <c r="C57" i="8"/>
  <c r="G51" i="8"/>
  <c r="F47" i="8"/>
  <c r="E44" i="8"/>
  <c r="D41" i="8"/>
  <c r="C38" i="8"/>
  <c r="G34" i="8"/>
  <c r="F30" i="8"/>
  <c r="E27" i="8"/>
  <c r="D24" i="8"/>
  <c r="C21" i="8"/>
  <c r="G17" i="8"/>
  <c r="F13" i="8"/>
  <c r="E10" i="8"/>
  <c r="G7" i="8"/>
  <c r="C5" i="8"/>
  <c r="D32" i="8"/>
  <c r="C55" i="8"/>
  <c r="F78" i="8"/>
  <c r="E63" i="4"/>
  <c r="E60" i="4"/>
  <c r="E57" i="4"/>
  <c r="D54" i="4"/>
  <c r="C51" i="4"/>
  <c r="G47" i="4"/>
  <c r="G44" i="4"/>
  <c r="F41" i="4"/>
  <c r="E38" i="4"/>
  <c r="D35" i="4"/>
  <c r="C32" i="4"/>
  <c r="B29" i="4"/>
  <c r="G25" i="4"/>
  <c r="F22" i="4"/>
  <c r="E19" i="4"/>
  <c r="D16" i="4"/>
  <c r="C13" i="4"/>
  <c r="C10" i="4"/>
  <c r="G6" i="4"/>
  <c r="F3" i="4"/>
  <c r="E66" i="8"/>
  <c r="D63" i="8"/>
  <c r="C60" i="8"/>
  <c r="G56" i="8"/>
  <c r="F51" i="8"/>
  <c r="E47" i="8"/>
  <c r="D44" i="8"/>
  <c r="C41" i="8"/>
  <c r="G37" i="8"/>
  <c r="F34" i="8"/>
  <c r="E30" i="8"/>
  <c r="D27" i="8"/>
  <c r="C24" i="8"/>
  <c r="G20" i="8"/>
  <c r="F17" i="8"/>
  <c r="E13" i="8"/>
  <c r="D10" i="8"/>
  <c r="F7" i="8"/>
  <c r="C32" i="8"/>
  <c r="G76" i="8"/>
  <c r="E78" i="8"/>
  <c r="D63" i="4"/>
  <c r="D60" i="4"/>
  <c r="D57" i="4"/>
  <c r="C54" i="4"/>
  <c r="G50" i="4"/>
  <c r="F47" i="4"/>
  <c r="F44" i="4"/>
  <c r="E41" i="4"/>
  <c r="D38" i="4"/>
  <c r="C35" i="4"/>
  <c r="G31" i="4"/>
  <c r="G28" i="4"/>
  <c r="F25" i="4"/>
  <c r="E22" i="4"/>
  <c r="D19" i="4"/>
  <c r="C16" i="4"/>
  <c r="B13" i="4"/>
  <c r="G9" i="4"/>
  <c r="F6" i="4"/>
  <c r="E3" i="4"/>
  <c r="G80" i="8"/>
  <c r="F72" i="8"/>
  <c r="E69" i="8"/>
  <c r="D66" i="8"/>
  <c r="C63" i="8"/>
  <c r="G59" i="8"/>
  <c r="F56" i="8"/>
  <c r="E51" i="8"/>
  <c r="D47" i="8"/>
  <c r="C44" i="8"/>
  <c r="G40" i="8"/>
  <c r="F37" i="8"/>
  <c r="E34" i="8"/>
  <c r="D30" i="8"/>
  <c r="C27" i="8"/>
  <c r="G23" i="8"/>
  <c r="F20" i="8"/>
  <c r="E17" i="8"/>
  <c r="D13" i="8"/>
  <c r="C10" i="8"/>
  <c r="E7" i="8"/>
  <c r="G50" i="8"/>
  <c r="F76" i="8"/>
  <c r="B67" i="8"/>
  <c r="D78" i="8"/>
  <c r="C63" i="4"/>
  <c r="C60" i="4"/>
  <c r="C57" i="4"/>
  <c r="G53" i="4"/>
  <c r="F50" i="4"/>
  <c r="E47" i="4"/>
  <c r="E44" i="4"/>
  <c r="D41" i="4"/>
  <c r="C38" i="4"/>
  <c r="G34" i="4"/>
  <c r="F31" i="4"/>
  <c r="F28" i="4"/>
  <c r="E25" i="4"/>
  <c r="D22" i="4"/>
  <c r="C19" i="4"/>
  <c r="G15" i="4"/>
  <c r="F9" i="4"/>
  <c r="E6" i="4"/>
  <c r="D3" i="4"/>
  <c r="B21" i="9"/>
  <c r="C18" i="9"/>
  <c r="E15" i="9"/>
  <c r="G12" i="9"/>
  <c r="C10" i="9"/>
  <c r="G83" i="8"/>
  <c r="F80" i="8"/>
  <c r="E72" i="8"/>
  <c r="D69" i="8"/>
  <c r="C66" i="8"/>
  <c r="G62" i="8"/>
  <c r="F59" i="8"/>
  <c r="E56" i="8"/>
  <c r="D51" i="8"/>
  <c r="C47" i="8"/>
  <c r="G43" i="8"/>
  <c r="F40" i="8"/>
  <c r="E37" i="8"/>
  <c r="D34" i="8"/>
  <c r="C30" i="8"/>
  <c r="G26" i="8"/>
  <c r="F23" i="8"/>
  <c r="E20" i="8"/>
  <c r="D17" i="8"/>
  <c r="C13" i="8"/>
  <c r="G9" i="8"/>
  <c r="D7" i="8"/>
  <c r="F50" i="8"/>
  <c r="E76" i="8"/>
  <c r="B63" i="8"/>
  <c r="C78" i="8"/>
  <c r="G62" i="4"/>
  <c r="G59" i="4"/>
  <c r="G56" i="4"/>
  <c r="F53" i="4"/>
  <c r="E50" i="4"/>
  <c r="D47" i="4"/>
  <c r="D44" i="4"/>
  <c r="C41" i="4"/>
  <c r="G37" i="4"/>
  <c r="F34" i="4"/>
  <c r="E31" i="4"/>
  <c r="E28" i="4"/>
  <c r="D25" i="4"/>
  <c r="C22" i="4"/>
  <c r="G18" i="4"/>
  <c r="F15" i="4"/>
  <c r="E9" i="4"/>
  <c r="D6" i="4"/>
  <c r="C3" i="4"/>
  <c r="E51" i="9"/>
  <c r="E48" i="9"/>
  <c r="G45" i="9"/>
  <c r="F21" i="1" s="1"/>
  <c r="C43" i="9"/>
  <c r="E40" i="9"/>
  <c r="G37" i="9"/>
  <c r="C35" i="9"/>
  <c r="D29" i="9"/>
  <c r="E26" i="9"/>
  <c r="F23" i="9"/>
  <c r="E19" i="1" s="1"/>
  <c r="G20" i="9"/>
  <c r="B18" i="9"/>
  <c r="D15" i="9"/>
  <c r="F12" i="9"/>
  <c r="B10" i="9"/>
  <c r="F83" i="8"/>
  <c r="E80" i="8"/>
  <c r="D72" i="8"/>
  <c r="C69" i="8"/>
  <c r="G65" i="8"/>
  <c r="F62" i="8"/>
  <c r="E59" i="8"/>
  <c r="D56" i="8"/>
  <c r="C51" i="8"/>
  <c r="G46" i="8"/>
  <c r="F43" i="8"/>
  <c r="E40" i="8"/>
  <c r="D37" i="8"/>
  <c r="C34" i="8"/>
  <c r="G29" i="8"/>
  <c r="F26" i="8"/>
  <c r="E23" i="8"/>
  <c r="D20" i="8"/>
  <c r="C17" i="8"/>
  <c r="G12" i="8"/>
  <c r="F9" i="8"/>
  <c r="C7" i="8"/>
  <c r="E50" i="8"/>
  <c r="D76" i="8"/>
  <c r="B50" i="8"/>
  <c r="G65" i="4"/>
  <c r="F62" i="4"/>
  <c r="F59" i="4"/>
  <c r="F56" i="4"/>
  <c r="E53" i="4"/>
  <c r="D50" i="4"/>
  <c r="C47" i="4"/>
  <c r="C44" i="4"/>
  <c r="G40" i="4"/>
  <c r="F37" i="4"/>
  <c r="E34" i="4"/>
  <c r="D31" i="4"/>
  <c r="D28" i="4"/>
  <c r="C25" i="4"/>
  <c r="G21" i="4"/>
  <c r="F18" i="4"/>
  <c r="E15" i="4"/>
  <c r="D9" i="4"/>
  <c r="C6" i="4"/>
  <c r="B4" i="9"/>
  <c r="D8" i="9"/>
  <c r="F79" i="9"/>
  <c r="E23" i="1" s="1"/>
  <c r="B77" i="9"/>
  <c r="D74" i="9"/>
  <c r="F70" i="9"/>
  <c r="G67" i="9"/>
  <c r="C65" i="9"/>
  <c r="D62" i="9"/>
  <c r="F59" i="9"/>
  <c r="G56" i="9"/>
  <c r="C54" i="9"/>
  <c r="D51" i="9"/>
  <c r="D48" i="9"/>
  <c r="F45" i="9"/>
  <c r="E21" i="1" s="1"/>
  <c r="B43" i="9"/>
  <c r="D40" i="9"/>
  <c r="F37" i="9"/>
  <c r="G34" i="9"/>
  <c r="C32" i="9"/>
  <c r="C29" i="9"/>
  <c r="D26" i="9"/>
  <c r="F20" i="9"/>
  <c r="G17" i="9"/>
  <c r="C15" i="9"/>
  <c r="E12" i="9"/>
  <c r="G9" i="9"/>
  <c r="E83" i="8"/>
  <c r="D80" i="8"/>
  <c r="C72" i="8"/>
  <c r="G68" i="8"/>
  <c r="F65" i="8"/>
  <c r="E62" i="8"/>
  <c r="D59" i="8"/>
  <c r="C56" i="8"/>
  <c r="G49" i="8"/>
  <c r="F46" i="8"/>
  <c r="E43" i="8"/>
  <c r="D40" i="8"/>
  <c r="C37" i="8"/>
  <c r="G33" i="8"/>
  <c r="F29" i="8"/>
  <c r="E26" i="8"/>
  <c r="D23" i="8"/>
  <c r="C20" i="8"/>
  <c r="G16" i="8"/>
  <c r="F12" i="8"/>
  <c r="E9" i="8"/>
  <c r="H6" i="8"/>
  <c r="D50" i="8"/>
  <c r="C76" i="8"/>
  <c r="B42" i="8"/>
  <c r="F65" i="4"/>
  <c r="E62" i="4"/>
  <c r="E59" i="4"/>
  <c r="E56" i="4"/>
  <c r="D53" i="4"/>
  <c r="C50" i="4"/>
  <c r="G46" i="4"/>
  <c r="G43" i="4"/>
  <c r="F40" i="4"/>
  <c r="E37" i="4"/>
  <c r="D34" i="4"/>
  <c r="C31" i="4"/>
  <c r="C28" i="4"/>
  <c r="G24" i="4"/>
  <c r="F21" i="4"/>
  <c r="E18" i="4"/>
  <c r="D15" i="4"/>
  <c r="C9" i="4"/>
  <c r="G5" i="4"/>
  <c r="B15" i="9"/>
  <c r="D12" i="9"/>
  <c r="F9" i="9"/>
  <c r="D83" i="8"/>
  <c r="C80" i="8"/>
  <c r="G71" i="8"/>
  <c r="F68" i="8"/>
  <c r="E65" i="8"/>
  <c r="D62" i="8"/>
  <c r="C59" i="8"/>
  <c r="G53" i="8"/>
  <c r="F49" i="8"/>
  <c r="E46" i="8"/>
  <c r="D43" i="8"/>
  <c r="C40" i="8"/>
  <c r="G36" i="8"/>
  <c r="F33" i="8"/>
  <c r="E29" i="8"/>
  <c r="D26" i="8"/>
  <c r="C23" i="8"/>
  <c r="G19" i="8"/>
  <c r="F16" i="8"/>
  <c r="E12" i="8"/>
  <c r="D9" i="8"/>
  <c r="G6" i="8"/>
  <c r="C50" i="8"/>
  <c r="G75" i="8"/>
  <c r="B36" i="8"/>
  <c r="E65" i="4"/>
  <c r="D62" i="4"/>
  <c r="D59" i="4"/>
  <c r="D56" i="4"/>
  <c r="C53" i="4"/>
  <c r="G49" i="4"/>
  <c r="F46" i="4"/>
  <c r="F43" i="4"/>
  <c r="E40" i="4"/>
  <c r="D37" i="4"/>
  <c r="C34" i="4"/>
  <c r="G30" i="4"/>
  <c r="G27" i="4"/>
  <c r="F24" i="4"/>
  <c r="E21" i="4"/>
  <c r="D18" i="4"/>
  <c r="C15" i="4"/>
  <c r="C12" i="4"/>
  <c r="G8" i="4"/>
  <c r="F5" i="4"/>
  <c r="E17" i="9"/>
  <c r="G14" i="9"/>
  <c r="C12" i="9"/>
  <c r="E9" i="9"/>
  <c r="C83" i="8"/>
  <c r="G79" i="8"/>
  <c r="F71" i="8"/>
  <c r="E68" i="8"/>
  <c r="D65" i="8"/>
  <c r="C62" i="8"/>
  <c r="G58" i="8"/>
  <c r="F53" i="8"/>
  <c r="E49" i="8"/>
  <c r="D46" i="8"/>
  <c r="C43" i="8"/>
  <c r="G39" i="8"/>
  <c r="F36" i="8"/>
  <c r="E33" i="8"/>
  <c r="D29" i="8"/>
  <c r="C26" i="8"/>
  <c r="G22" i="8"/>
  <c r="F19" i="8"/>
  <c r="E16" i="8"/>
  <c r="D12" i="8"/>
  <c r="C9" i="8"/>
  <c r="F6" i="8"/>
  <c r="C4" i="8"/>
  <c r="G54" i="8"/>
  <c r="F75" i="8"/>
  <c r="B27" i="8"/>
  <c r="D65" i="4"/>
  <c r="C62" i="4"/>
  <c r="C59" i="4"/>
  <c r="C56" i="4"/>
  <c r="G52" i="4"/>
  <c r="F49" i="4"/>
  <c r="E46" i="4"/>
  <c r="E43" i="4"/>
  <c r="D40" i="4"/>
  <c r="C37" i="4"/>
  <c r="G33" i="4"/>
  <c r="F30" i="4"/>
  <c r="F27" i="4"/>
  <c r="E24" i="4"/>
  <c r="D21" i="4"/>
  <c r="C18" i="4"/>
  <c r="G14" i="4"/>
  <c r="G11" i="4"/>
  <c r="F8" i="4"/>
  <c r="E5" i="4"/>
  <c r="G82" i="8"/>
  <c r="F79" i="8"/>
  <c r="E71" i="8"/>
  <c r="D68" i="8"/>
  <c r="C65" i="8"/>
  <c r="G61" i="8"/>
  <c r="F58" i="8"/>
  <c r="E53" i="8"/>
  <c r="D49" i="8"/>
  <c r="C46" i="8"/>
  <c r="G42" i="8"/>
  <c r="F39" i="8"/>
  <c r="E36" i="8"/>
  <c r="D33" i="8"/>
  <c r="C29" i="8"/>
  <c r="G25" i="8"/>
  <c r="F22" i="8"/>
  <c r="E19" i="8"/>
  <c r="D16" i="8"/>
  <c r="C12" i="8"/>
  <c r="E6" i="8"/>
  <c r="G15" i="8"/>
  <c r="F54" i="8"/>
  <c r="E75" i="8"/>
  <c r="B17" i="8"/>
  <c r="C65" i="4"/>
  <c r="G61" i="4"/>
  <c r="G58" i="4"/>
  <c r="G55" i="4"/>
  <c r="F52" i="4"/>
  <c r="E49" i="4"/>
  <c r="D46" i="4"/>
  <c r="D43" i="4"/>
  <c r="C40" i="4"/>
  <c r="G36" i="4"/>
  <c r="F33" i="4"/>
  <c r="E30" i="4"/>
  <c r="E27" i="4"/>
  <c r="D24" i="4"/>
  <c r="C21" i="4"/>
  <c r="G17" i="4"/>
  <c r="F14" i="4"/>
  <c r="F11" i="4"/>
  <c r="E8" i="4"/>
  <c r="D5" i="4"/>
  <c r="F82" i="8"/>
  <c r="E79" i="8"/>
  <c r="D71" i="8"/>
  <c r="C68" i="8"/>
  <c r="G64" i="8"/>
  <c r="F61" i="8"/>
  <c r="E58" i="8"/>
  <c r="D53" i="8"/>
  <c r="C49" i="8"/>
  <c r="G45" i="8"/>
  <c r="F42" i="8"/>
  <c r="E39" i="8"/>
  <c r="D36" i="8"/>
  <c r="C33" i="8"/>
  <c r="G28" i="8"/>
  <c r="F25" i="8"/>
  <c r="E22" i="8"/>
  <c r="D19" i="8"/>
  <c r="C16" i="8"/>
  <c r="G11" i="8"/>
  <c r="D6" i="8"/>
  <c r="F15" i="8"/>
  <c r="E54" i="8"/>
  <c r="D75" i="8"/>
  <c r="G77" i="8"/>
  <c r="G64" i="4"/>
  <c r="F61" i="4"/>
  <c r="F58" i="4"/>
  <c r="F55" i="4"/>
  <c r="E52" i="4"/>
  <c r="D49" i="4"/>
  <c r="C46" i="4"/>
  <c r="C43" i="4"/>
  <c r="G39" i="4"/>
  <c r="F36" i="4"/>
  <c r="E33" i="4"/>
  <c r="D30" i="4"/>
  <c r="D27" i="4"/>
  <c r="C24" i="4"/>
  <c r="G20" i="4"/>
  <c r="F17" i="4"/>
  <c r="E14" i="4"/>
  <c r="E11" i="4"/>
  <c r="D8" i="4"/>
  <c r="C5" i="4"/>
  <c r="F22" i="9"/>
  <c r="G19" i="9"/>
  <c r="B17" i="9"/>
  <c r="D14" i="9"/>
  <c r="F11" i="9"/>
  <c r="B9" i="9"/>
  <c r="E82" i="8"/>
  <c r="D79" i="8"/>
  <c r="C71" i="8"/>
  <c r="G67" i="8"/>
  <c r="F64" i="8"/>
  <c r="E61" i="8"/>
  <c r="D58" i="8"/>
  <c r="C53" i="8"/>
  <c r="G48" i="8"/>
  <c r="F45" i="8"/>
  <c r="E42" i="8"/>
  <c r="D39" i="8"/>
  <c r="C36" i="8"/>
  <c r="G31" i="8"/>
  <c r="F28" i="8"/>
  <c r="E25" i="8"/>
  <c r="D22" i="8"/>
  <c r="C19" i="8"/>
  <c r="G14" i="8"/>
  <c r="F11" i="8"/>
  <c r="C6" i="8"/>
  <c r="E15" i="8"/>
  <c r="D54" i="8"/>
  <c r="C75" i="8"/>
  <c r="F77" i="8"/>
  <c r="F64" i="4"/>
  <c r="E61" i="4"/>
  <c r="E58" i="4"/>
  <c r="E55" i="4"/>
  <c r="D52" i="4"/>
  <c r="C49" i="4"/>
  <c r="G45" i="4"/>
  <c r="G42" i="4"/>
  <c r="F39" i="4"/>
  <c r="E36" i="4"/>
  <c r="D33" i="4"/>
  <c r="C30" i="4"/>
  <c r="C27" i="4"/>
  <c r="G23" i="4"/>
  <c r="F20" i="4"/>
  <c r="E17" i="4"/>
  <c r="D14" i="4"/>
  <c r="D11" i="4"/>
  <c r="C8" i="4"/>
  <c r="G2" i="3" l="1"/>
  <c r="H24" i="1"/>
  <c r="H36" i="1" s="1"/>
  <c r="H48" i="1" s="1"/>
  <c r="F24" i="1"/>
  <c r="F36" i="1" s="1"/>
  <c r="F48" i="1" s="1"/>
  <c r="E2" i="3"/>
  <c r="G24" i="1"/>
  <c r="G36" i="1" s="1"/>
  <c r="G48" i="1" s="1"/>
  <c r="C14" i="1"/>
  <c r="C2" i="3" s="1"/>
</calcChain>
</file>

<file path=xl/sharedStrings.xml><?xml version="1.0" encoding="utf-8"?>
<sst xmlns="http://schemas.openxmlformats.org/spreadsheetml/2006/main" count="1889" uniqueCount="943">
  <si>
    <t>Personalien</t>
  </si>
  <si>
    <r>
      <t xml:space="preserve">Dieses Formular dient zur Planung der persönlichen Weiterbildung der im Kanton Obwalden tätigen Lehrpersonen.
Gleichzeitig kann es als Anmeldeformular für NORI Kurse verwendet werden. Zustellung an lwb@ow.ch </t>
    </r>
    <r>
      <rPr>
        <i/>
        <sz val="8"/>
        <color theme="1"/>
        <rFont val="Arial"/>
        <family val="2"/>
      </rPr>
      <t>(bitte im Excelformat)</t>
    </r>
    <r>
      <rPr>
        <sz val="9"/>
        <color theme="1"/>
        <rFont val="Arial"/>
        <family val="2"/>
      </rPr>
      <t xml:space="preserve">
Die Planung der Weiterbildung erfolgt immer in Absprache mit der Schulleitung.</t>
    </r>
  </si>
  <si>
    <t>Name</t>
  </si>
  <si>
    <t>Vorname</t>
  </si>
  <si>
    <t>Geburtsdatum</t>
  </si>
  <si>
    <t>Schule</t>
  </si>
  <si>
    <t>bitte wählen</t>
  </si>
  <si>
    <t>Kurse aus dem NORI-Programmheft 2024/2025</t>
  </si>
  <si>
    <t>Sie können sich mit diesem Formular bei der LWB OW für die aufgeführten Kurse anmelden. Damit entfällt die Anmeldung via Internet Anmeldeplattform.</t>
  </si>
  <si>
    <t xml:space="preserve">Mailadresse: 
lwb@ow.ch </t>
  </si>
  <si>
    <t>Anbieter</t>
  </si>
  <si>
    <t>Kursnr.</t>
  </si>
  <si>
    <t>Kurstitel</t>
  </si>
  <si>
    <t>Kursdaten</t>
  </si>
  <si>
    <t>Adressaten</t>
  </si>
  <si>
    <t>Std.</t>
  </si>
  <si>
    <t>Vollkosten</t>
  </si>
  <si>
    <t>Beitrag LP</t>
  </si>
  <si>
    <t>Total Stunden NORI:</t>
  </si>
  <si>
    <r>
      <t xml:space="preserve">Kurse, die </t>
    </r>
    <r>
      <rPr>
        <b/>
        <u/>
        <sz val="11"/>
        <color theme="1"/>
        <rFont val="Arial Unicode MS"/>
        <family val="2"/>
      </rPr>
      <t>nicht im NORI</t>
    </r>
    <r>
      <rPr>
        <b/>
        <sz val="11"/>
        <color theme="1"/>
        <rFont val="Arial Unicode MS"/>
        <family val="2"/>
      </rPr>
      <t xml:space="preserve"> Weiterbildungsprogramm enthalten sind.</t>
    </r>
  </si>
  <si>
    <r>
      <rPr>
        <b/>
        <sz val="8"/>
        <color theme="1"/>
        <rFont val="Arial"/>
        <family val="2"/>
      </rPr>
      <t>Für diese Kurse müssen Sie sich bei den Anbietern direkt anmelden (</t>
    </r>
    <r>
      <rPr>
        <b/>
        <u/>
        <sz val="8"/>
        <color theme="1"/>
        <rFont val="Arial"/>
        <family val="2"/>
      </rPr>
      <t>ausgenommen PH LU, SZ, ZG Kurse - Anmeldungen an lwb@ow.ch</t>
    </r>
    <r>
      <rPr>
        <b/>
        <sz val="8"/>
        <color theme="1"/>
        <rFont val="Arial"/>
        <family val="2"/>
      </rPr>
      <t>).</t>
    </r>
    <r>
      <rPr>
        <sz val="8"/>
        <color theme="1"/>
        <rFont val="Arial"/>
        <family val="2"/>
      </rPr>
      <t xml:space="preserve">
</t>
    </r>
    <r>
      <rPr>
        <i/>
        <sz val="8"/>
        <color theme="1"/>
        <rFont val="Arial"/>
        <family val="2"/>
      </rPr>
      <t>(Ihnen werden die Vollkosten in Rechnung gestellt. Bitte informieren Sie sich mit dem nebenstehenden Link über die Rückerstattungsmöglichkeit dieser Kosten).</t>
    </r>
  </si>
  <si>
    <t>Link Kosten-erstattung</t>
  </si>
  <si>
    <t>Total Stunden / Kosten für Kurse ausserhalb NORI:</t>
  </si>
  <si>
    <t>Gesamttotal WB-Stunden:</t>
  </si>
  <si>
    <t>*maximale Kostenbeteiligung Lehrperson Fr. 400.00 pro Schuljahr</t>
  </si>
  <si>
    <r>
      <t xml:space="preserve">Weiterbildungen (Studiengänge CAS, DAS, MAS) und IWB etc. </t>
    </r>
    <r>
      <rPr>
        <sz val="10"/>
        <color theme="1"/>
        <rFont val="Arial Unicode MS"/>
      </rPr>
      <t>(bitte Kopie Weiterbildungsvertrag an lwb@ow.ch)</t>
    </r>
  </si>
  <si>
    <r>
      <t xml:space="preserve">
</t>
    </r>
    <r>
      <rPr>
        <i/>
        <sz val="8"/>
        <color theme="1"/>
        <rFont val="Arial"/>
        <family val="2"/>
      </rPr>
      <t>Beitrag LP wird nicht dem Maximalbeitrag von Fr. 400.00 angerechnet. Anmeldungen direkt beim Anbieter.</t>
    </r>
  </si>
  <si>
    <t>Bezeichnung</t>
  </si>
  <si>
    <t>Total Stunden:</t>
  </si>
  <si>
    <t>Datum:</t>
  </si>
  <si>
    <t>Das Einverständnis der Schulleitung ist vorhanden.</t>
  </si>
  <si>
    <t>An.</t>
  </si>
  <si>
    <t>Daten</t>
  </si>
  <si>
    <t>VK</t>
  </si>
  <si>
    <t>LP B</t>
  </si>
  <si>
    <t>Adresse</t>
  </si>
  <si>
    <t>PLZ</t>
  </si>
  <si>
    <t>Wohnort</t>
  </si>
  <si>
    <t>Tel. Privat</t>
  </si>
  <si>
    <t>Tel. Schule</t>
  </si>
  <si>
    <t>E-Mail</t>
  </si>
  <si>
    <t>Stufe</t>
  </si>
  <si>
    <t>OW</t>
  </si>
  <si>
    <t>NW</t>
  </si>
  <si>
    <t>UR</t>
  </si>
  <si>
    <t>LU</t>
  </si>
  <si>
    <t>SZ</t>
  </si>
  <si>
    <t>ZG</t>
  </si>
  <si>
    <t>Alpnach</t>
  </si>
  <si>
    <t>Engelberg</t>
  </si>
  <si>
    <t>Giswil</t>
  </si>
  <si>
    <t>Kerns</t>
  </si>
  <si>
    <t>Melchtal</t>
  </si>
  <si>
    <t>Lungern</t>
  </si>
  <si>
    <t>Sachseln</t>
  </si>
  <si>
    <t>Flüeli-Ranft</t>
  </si>
  <si>
    <t>Sarnen</t>
  </si>
  <si>
    <t>Kägiswil</t>
  </si>
  <si>
    <t>Stalden</t>
  </si>
  <si>
    <t>Wilen</t>
  </si>
  <si>
    <t>GrundacherSchule</t>
  </si>
  <si>
    <t>Kantonsschule Obwalden</t>
  </si>
  <si>
    <t>Schulmedia</t>
  </si>
  <si>
    <t>Sonderschule Rütimattli</t>
  </si>
  <si>
    <t>BWZ Obwalden</t>
  </si>
  <si>
    <t>Andere Obwalden</t>
  </si>
  <si>
    <t>Alle</t>
  </si>
  <si>
    <t>Kostenbeteiligungen für OW Lehrpersonen</t>
  </si>
  <si>
    <t>Materialkosten:</t>
  </si>
  <si>
    <t>OW Lehrpersonen bezahlen keine Materialkosten. Die NORI Regelungen sind:</t>
  </si>
  <si>
    <r>
      <rPr>
        <b/>
        <u/>
        <sz val="10"/>
        <color theme="1"/>
        <rFont val="Arial Nova Cond"/>
        <family val="2"/>
      </rPr>
      <t>OW Kurse:</t>
    </r>
    <r>
      <rPr>
        <sz val="10"/>
        <color theme="1"/>
        <rFont val="Arial Nova Cond"/>
        <family val="2"/>
      </rPr>
      <t xml:space="preserve"> an diesen Kursen werden keine Materialkosten durch die Kursleitungen eingezogen.</t>
    </r>
  </si>
  <si>
    <r>
      <rPr>
        <b/>
        <u/>
        <sz val="10"/>
        <color theme="1"/>
        <rFont val="Arial Nova Cond"/>
        <family val="2"/>
      </rPr>
      <t>Alle anderen NORI Kurse</t>
    </r>
    <r>
      <rPr>
        <sz val="10"/>
        <color theme="1"/>
        <rFont val="Arial Nova Cond"/>
        <family val="2"/>
      </rPr>
      <t xml:space="preserve">: die Materialkosten werden entweder direkt am Kurs eingezogen oder durch die LWB Fachstelle in Rechnung gestellt. Als Obwaldner Lehrperson können Sie die bezahlten Materialkosten mit dem LWB Spesenabrechnungsformular zurückfordern: </t>
    </r>
  </si>
  <si>
    <t>www.lwb.ow.ch / Dienstleistungen / LWB Spesenabrechnung</t>
  </si>
  <si>
    <t>Kurskostenbeitrag:</t>
  </si>
  <si>
    <t>OW Lehrpersonen beteiligen sich mit einem Kurskostenbeitrag von 40% an den Vollkosten (max. Fr. 400.00 pro Schuljahr). Die Details dazu entnehmen Sie bitte der untenstehenden Kursliste. Die Kurskostenbeiträge werden einmal jährlich in Rechnung gestellt.</t>
  </si>
  <si>
    <t>Kurskosten - Verteiler</t>
  </si>
  <si>
    <t>KursCode</t>
  </si>
  <si>
    <t>Kt</t>
  </si>
  <si>
    <t>Titel</t>
  </si>
  <si>
    <t>Dauer</t>
  </si>
  <si>
    <t>Anteil LP</t>
  </si>
  <si>
    <t>Z 1, SHP</t>
  </si>
  <si>
    <t>US, Z 2</t>
  </si>
  <si>
    <t>Z 1 + 2</t>
  </si>
  <si>
    <t>Z 1 - 3 (ohne Lehrdiplom)</t>
  </si>
  <si>
    <t>Einführungsveranstaltung für neue oder wiedereinsteigende Lehrpersonen</t>
  </si>
  <si>
    <t>Vorstellung Jugend-, Familien- und Suchtberatung OW</t>
  </si>
  <si>
    <t>Alle (nur OW)</t>
  </si>
  <si>
    <t>Vorstellung Schulpsychologischer Dienst OW</t>
  </si>
  <si>
    <t>Vorstellung Psychomotorische Therapiestelle OW</t>
  </si>
  <si>
    <t>Selbstverteidigungskurs für Frauen</t>
  </si>
  <si>
    <t>Alle Frauen</t>
  </si>
  <si>
    <t>LP</t>
  </si>
  <si>
    <t>Boxenstopp: Wie geht es mir als Lehrperson?</t>
  </si>
  <si>
    <t>Die gesunde Stimme</t>
  </si>
  <si>
    <t>Ein Notfall in der Schule, auf der Exkursion oder während der Schulverlegung</t>
  </si>
  <si>
    <t>Gesund bleiben im Lehrberuf?!</t>
  </si>
  <si>
    <t>Yoga</t>
  </si>
  <si>
    <t>Gib Rassismus und Diskriminierung keine Chance!</t>
  </si>
  <si>
    <t>Z 3</t>
  </si>
  <si>
    <t>Hilfe, in meiner Klasse wird gemobbt</t>
  </si>
  <si>
    <t>Z 1</t>
  </si>
  <si>
    <t>Kinder aus belasteten Familien erkennen und begleiten</t>
  </si>
  <si>
    <t>Z 3, SEK II</t>
  </si>
  <si>
    <t>Zusammenarbeit: Stark und verbindend wie ein Seil</t>
  </si>
  <si>
    <t>Z 2 + 3</t>
  </si>
  <si>
    <t>KG</t>
  </si>
  <si>
    <t>Z 1 + 2, SHP</t>
  </si>
  <si>
    <t>US, MS I</t>
  </si>
  <si>
    <t>Selbstverletzendes Verhalten und Suizidalität</t>
  </si>
  <si>
    <t>Unterrichtsstörungen sicher begegnen: Positiver Umgang mit schwierigen Situationen im Schulalltag</t>
  </si>
  <si>
    <t>Z 1 - 3</t>
  </si>
  <si>
    <t>US</t>
  </si>
  <si>
    <t xml:space="preserve">Enrichmentangebote für Schülerinnen und Schüler mit hohem Leistungspotenzial </t>
  </si>
  <si>
    <t>US, Z 2, SHP, BBF</t>
  </si>
  <si>
    <t>SPIEL(T)RÄUME: für mehr Chancengerechtigkeit in der Schule</t>
  </si>
  <si>
    <t>Depressionen im Kindes- und Jugendalter</t>
  </si>
  <si>
    <t>Z 2 + 3, SHP</t>
  </si>
  <si>
    <t>Workshop body'n brain: spielerisch die Konzentration fördern</t>
  </si>
  <si>
    <t>"Vielfältiges" Papier im Kindergarten- und im Schulalltag</t>
  </si>
  <si>
    <t>Z 1, SHP, DaZ, BBF, PMT</t>
  </si>
  <si>
    <t>Überfachliche Kompetenzen stärken</t>
  </si>
  <si>
    <t>PS, Sek I, SHP</t>
  </si>
  <si>
    <t>MS II, Z 3, BBF</t>
  </si>
  <si>
    <t>Alle Sinne im Gleichgewicht</t>
  </si>
  <si>
    <t>KG, SHP</t>
  </si>
  <si>
    <t>BS</t>
  </si>
  <si>
    <t>MS I</t>
  </si>
  <si>
    <t>MS II</t>
  </si>
  <si>
    <t>Escape-Spiele im Unterricht</t>
  </si>
  <si>
    <t>Z 2, SHP</t>
  </si>
  <si>
    <t>Zündende Ideen rund um Klassenlektüren</t>
  </si>
  <si>
    <t>Leichte Sprache</t>
  </si>
  <si>
    <t>Z 2</t>
  </si>
  <si>
    <t>Z 1 + 2, SHP, DaZ</t>
  </si>
  <si>
    <t>Spielerisch bewegte Sprachförderung</t>
  </si>
  <si>
    <t>MS II, Z 3</t>
  </si>
  <si>
    <t>Un voyage dans le monde francophone</t>
  </si>
  <si>
    <t>Conversation Course (B2-C1)</t>
  </si>
  <si>
    <t>Sprachaufenthalt im französischen und englischen Sprachraum</t>
  </si>
  <si>
    <t>LP (nur OW)</t>
  </si>
  <si>
    <t>Einmaleins und Einsdurcheins nachhaltig lernen</t>
  </si>
  <si>
    <t>PS 2, MS I, SHP</t>
  </si>
  <si>
    <t>Mathematische Projekte gestalten</t>
  </si>
  <si>
    <t>Z 1, MS I</t>
  </si>
  <si>
    <t>US, Z 2 + 3</t>
  </si>
  <si>
    <t>Digitale Karten im Unterricht</t>
  </si>
  <si>
    <t>Z 2 + 3, SEK II</t>
  </si>
  <si>
    <t>Robotik mit explore-it</t>
  </si>
  <si>
    <t>Z 3, SHP</t>
  </si>
  <si>
    <t>Unterstützte Kommunikation in Theorie und Praxis (inkl. Einführung in die PORTA-Gebärden)</t>
  </si>
  <si>
    <t>Sketchnotes für die Schule</t>
  </si>
  <si>
    <t>Sketchnotes ohne wenn und aber…</t>
  </si>
  <si>
    <t>MS II, Z 3, SEK II</t>
  </si>
  <si>
    <t>Plotten für Anfänger/innen</t>
  </si>
  <si>
    <t>Buchbindearbeiten</t>
  </si>
  <si>
    <t>Häkeleien mit Pfiff</t>
  </si>
  <si>
    <t>Praktische Tipps für einen erfolgreichen Werkunterricht</t>
  </si>
  <si>
    <t>Werken mit dem Taschenmesser</t>
  </si>
  <si>
    <t>Lindy Hop (Paartanz) in Musik sowie Bewegung und Sport</t>
  </si>
  <si>
    <t>Musikalische Kurzinputs für den Musikunterricht: Starter, Intermezzo, Warm-up, Muntermacher mit Groove, Move &amp; Sing</t>
  </si>
  <si>
    <t>US, Z 2 + 3, SEK II, SHP, DaZ, Logo</t>
  </si>
  <si>
    <t>«Hoppelihopp und Lotta» – das Nachfolgewerk von «Hoppelihopp»</t>
  </si>
  <si>
    <t>KG, Logo, DaZ</t>
  </si>
  <si>
    <t>10 Termine à 30 Minuten nach Vereinbarung</t>
  </si>
  <si>
    <t>LP mit SLRG-Brevet</t>
  </si>
  <si>
    <t>Schwimmen: SLRG WK Pool für Brevet I, Basis Pool, Plus Pool (ohne CPR)</t>
  </si>
  <si>
    <t>Schwimmen: SLRG WK Modul See für Brevet See (ohne CPR)</t>
  </si>
  <si>
    <t>SLRG Basis Pool Kurs für Begleitlehrpersonen Hallenbad Kerns</t>
  </si>
  <si>
    <t>Schwimmen: SLRG WK Pool</t>
  </si>
  <si>
    <t>MF J+S Skifahren</t>
  </si>
  <si>
    <t>LP mit J+S Anerkennung Skifahren</t>
  </si>
  <si>
    <t>Einführungskurs J+S Skileiter für Lehrpersonen</t>
  </si>
  <si>
    <t xml:space="preserve">Kombikurs: Schwimmen WK Pool und WK BLS-AED </t>
  </si>
  <si>
    <t>Z 1 - 3, SHP</t>
  </si>
  <si>
    <t>Analoge und digitale Produkte mit dem iPad verbinden</t>
  </si>
  <si>
    <t>Digitale Organisation und Zusammenarbeit mit OneNote von Office 365</t>
  </si>
  <si>
    <t>Attraktive Arbeitsblätter, Flyer und Lernlandkarten mit Canva gestalten</t>
  </si>
  <si>
    <t>Z 1, SHP, PmT, SL, Logo, DaZ, SSA</t>
  </si>
  <si>
    <t>Z 3, SHP (nur OW)</t>
  </si>
  <si>
    <t>Kind im Autismusspektrum im Unterricht begleiten</t>
  </si>
  <si>
    <t>Z 1 + 2, SHP, Logo</t>
  </si>
  <si>
    <t>Z 1 - 3, SEK II, SHP, Logo, DaZ</t>
  </si>
  <si>
    <t>Z 1, SHP, DaZ</t>
  </si>
  <si>
    <t>SL</t>
  </si>
  <si>
    <t>Beitrag Gemeinde</t>
  </si>
  <si>
    <t>Planung der persönlichen Weiterbildung 2025/2026</t>
  </si>
  <si>
    <t>NORI Kurse 2025/2026</t>
  </si>
  <si>
    <t>Stiftsschule Engelberg</t>
  </si>
  <si>
    <t>Sportmittelschule Engelberg</t>
  </si>
  <si>
    <t>25/11-201</t>
  </si>
  <si>
    <t>Mo, 1.9.25, 17.30 - 19.00 Uhr</t>
  </si>
  <si>
    <t>Neue LP (nur OW)</t>
  </si>
  <si>
    <t>25/11-202</t>
  </si>
  <si>
    <t>Mi, 12.11.25, 13.30 - 14.30 Uhr</t>
  </si>
  <si>
    <t>25/11-203</t>
  </si>
  <si>
    <t>Mi, 5.11.25, 17.15 - 18.15 Uhr</t>
  </si>
  <si>
    <t>25/11-204</t>
  </si>
  <si>
    <t>Mi, 5.11.25, 16.00 - 17.00 Uhr</t>
  </si>
  <si>
    <t>25/11-205</t>
  </si>
  <si>
    <t>Do, 6.11.25, 17.30 - 18.30 Uhr</t>
  </si>
  <si>
    <t>Mi, 15.10.25, 14.00 - 17.00 Uhr, plus 6-8 weitere Treffen</t>
  </si>
  <si>
    <t>Mi, 24.9.25, 14.00 - 17.00 Uhr, plus 6-8 weitere Treffen</t>
  </si>
  <si>
    <t>Mi, 17.9.25, 14.00 - 17.00 Uhr, plus 6-8 weitere Treffen</t>
  </si>
  <si>
    <t>Mi, 24.9.25, 14.00 - 17.00 Uhr, plus 3-5 weitere Treffen</t>
  </si>
  <si>
    <t>SHP</t>
  </si>
  <si>
    <t>Mi, 3.9., 24.9., 15.10., 12.11.25, 14.00 - 17.00 Uhr</t>
  </si>
  <si>
    <t>Das Schuljahr 2025/26 planen</t>
  </si>
  <si>
    <t>Mein erstes Jahr als Lehrperson</t>
  </si>
  <si>
    <t>«Starter Kit» – ein Angebot für Unterrichtende ohne Lehrdiplom</t>
  </si>
  <si>
    <t>«Starter Kit Sonderpädagogik» – ein Angebot für Unterrichtende ohne Lehrdiplom an Sonderschulen</t>
  </si>
  <si>
    <t>Meine berufliche Laufbahn – wie will ich mich weiterentwickeln?</t>
  </si>
  <si>
    <t>Pensionierungsplanung – individuelle Möglichkeiten kennen und nutzen</t>
  </si>
  <si>
    <t>Mi, 29.10.25, 13.45 - 18.00 Uhr</t>
  </si>
  <si>
    <t>25/13-101</t>
  </si>
  <si>
    <t>25/13-103</t>
  </si>
  <si>
    <t>Z 1 - 3, SHP, Logo, DaZ</t>
  </si>
  <si>
    <t>25/13-104</t>
  </si>
  <si>
    <t>Psychologie im Schulzimmer und wie man sie für sich nutzen kann</t>
  </si>
  <si>
    <t>Mi, 26.11.25, 13.30 - 17.00 Uhr</t>
  </si>
  <si>
    <t>25/13-202</t>
  </si>
  <si>
    <t>Sa, 31.1.26, 08.00 - 12.00 Uhr</t>
  </si>
  <si>
    <t>25/13-203</t>
  </si>
  <si>
    <t>25/13-204</t>
  </si>
  <si>
    <t>Die gesunde Stimme 2 (Vertiefungsmodul)</t>
  </si>
  <si>
    <t>25/13-205</t>
  </si>
  <si>
    <t>BLS-AED-SRC: Erste Hilfe leisten (Grundkurs/Refresher)</t>
  </si>
  <si>
    <t>Mi, 21.1.26, 13.30 - 17.00 Uhr</t>
  </si>
  <si>
    <t>25/13-206</t>
  </si>
  <si>
    <t>Fesselndes Storytelling in der Schule</t>
  </si>
  <si>
    <t>Sa, 29.11.25, 08.30 - 16.30 Uhr</t>
  </si>
  <si>
    <t>25/13-207</t>
  </si>
  <si>
    <t>Yoga – Körper und Geist zur Ruhe bringen</t>
  </si>
  <si>
    <t>Fr, 7.11., 21.11., 28.11., 5.12.25, 17.00 - 18.15 Uhr</t>
  </si>
  <si>
    <t>25/13-301</t>
  </si>
  <si>
    <t>Sa, 25.10.25, 09.00 - 16.30 Uhr</t>
  </si>
  <si>
    <t>25/13-302</t>
  </si>
  <si>
    <t xml:space="preserve">Life Balance Check – Bessere Vereinbarkeit von Berufs- und Privatleben </t>
  </si>
  <si>
    <t>Mi, 22.10.25, 13.30 - 17.00 Uhr</t>
  </si>
  <si>
    <t>25/13-303</t>
  </si>
  <si>
    <t>Do, 23.10., 30.10., 6.11., 13.11., 20.11.25, 18.00 - 19.30 Uhr</t>
  </si>
  <si>
    <t>25/13-304</t>
  </si>
  <si>
    <t>Wege aus der Stressfalle – oder wie kann ich mich als Lehrperson entlasten?</t>
  </si>
  <si>
    <t>Sa, 17.1.26, 08.30 - 17.00 Uhr</t>
  </si>
  <si>
    <t>25/13-305</t>
  </si>
  <si>
    <t>Erlebnispädagogik – Trekking</t>
  </si>
  <si>
    <t>25/14-101</t>
  </si>
  <si>
    <t>E-Learning «Kommunikationstraining für Lehrpersonen»</t>
  </si>
  <si>
    <t>6h individuelles E-Learning</t>
  </si>
  <si>
    <t>25/14-103</t>
  </si>
  <si>
    <t>Mi, 5.11.25, 13.30 - 17.30 Uhr</t>
  </si>
  <si>
    <t>25/14-201</t>
  </si>
  <si>
    <t xml:space="preserve">Türöffner in der Kommunikation </t>
  </si>
  <si>
    <t>25/14-202</t>
  </si>
  <si>
    <t>Kindesschutz in Zusammenarbeit mit der KESB</t>
  </si>
  <si>
    <t>Mo, 19.1.26, 18.00 - 20.00 Uhr</t>
  </si>
  <si>
    <t>25/14-301</t>
  </si>
  <si>
    <t>Powermeeting – Die kreativ-effiziente Sitzungsleitung</t>
  </si>
  <si>
    <t>Sa, 8.11.25, 08.30 - 17.00 Uhr</t>
  </si>
  <si>
    <t>25/14-302</t>
  </si>
  <si>
    <t>Selbstverständlichkeiten setzen. Punkt. Ohne Härte oder lange Erklärungen – Die ressourcive Klassenführung ist sanft und glasklar</t>
  </si>
  <si>
    <t>Sa, 20.9.25, 08.30 - 17.00 Uhr</t>
  </si>
  <si>
    <t>25/14-303</t>
  </si>
  <si>
    <t>Überzeugender Auftritt am Elternabend</t>
  </si>
  <si>
    <t>Sa, 23.8.25, 08.30 - 17.00 Uhr</t>
  </si>
  <si>
    <t>Grundkurs: Einführung in die gewaltfreie Kommunikation nach Marshall B. Rosenberg</t>
  </si>
  <si>
    <t>Di, 9.9., 23.9., 28.10., 18.11.25, 18.00 - 21.00 Uhr</t>
  </si>
  <si>
    <t>25/15-201</t>
  </si>
  <si>
    <t>Effektives Ressourcenmanagement: Arbeitsorganisation für Lehrpersonen – Mehr Zeit, Energie und Fokus im Schulalltag</t>
  </si>
  <si>
    <t>25/15-202</t>
  </si>
  <si>
    <t>Erfolgsfaktor Pause – take a break</t>
  </si>
  <si>
    <t>25/45-202</t>
  </si>
  <si>
    <t>Mi, 24.9.25, 13.30 - 16.30 Uhr</t>
  </si>
  <si>
    <t>25/45-204</t>
  </si>
  <si>
    <t>Mi, 3.9.25, 13.30 - 16.30 Uhr</t>
  </si>
  <si>
    <t>Neue Methoden für Selbst- und Teamorganisation in Lehrberufen</t>
  </si>
  <si>
    <t>Sa, 14.3.26, 08.30 - 16.30 Uhr</t>
  </si>
  <si>
    <t>25/21-101</t>
  </si>
  <si>
    <t>25/21-102</t>
  </si>
  <si>
    <t>25/21-103</t>
  </si>
  <si>
    <t>25/21-104</t>
  </si>
  <si>
    <t>25/21-105</t>
  </si>
  <si>
    <t>25/21-106</t>
  </si>
  <si>
    <t>25/21-202</t>
  </si>
  <si>
    <t>25/21-203</t>
  </si>
  <si>
    <t>25/21-204</t>
  </si>
  <si>
    <t>25/24-201</t>
  </si>
  <si>
    <t>25/21-301</t>
  </si>
  <si>
    <t>25/21-302</t>
  </si>
  <si>
    <t>25/21-304</t>
  </si>
  <si>
    <t>25/21-305</t>
  </si>
  <si>
    <t>25/21-306</t>
  </si>
  <si>
    <t>25/21-307</t>
  </si>
  <si>
    <t>25/21-308</t>
  </si>
  <si>
    <t>25/22-101</t>
  </si>
  <si>
    <t>Bindung - Trauma - Schule – Bindungskompetente Pädagogik</t>
  </si>
  <si>
    <t>Sa, 8.11.25, 08.30 - 17.30 Uhr; Mi, 3.12.25, 13.30 - 17.30 Uhr</t>
  </si>
  <si>
    <t>25/22-102</t>
  </si>
  <si>
    <t>Stark und mutig zur Schule – Ein tierisch bunter Unterricht!</t>
  </si>
  <si>
    <t>Mi, 12.11.25, 13.30 - 17.00 Uhr</t>
  </si>
  <si>
    <t>Z 1 + 2, SHP, DaZ, Logo, BBF</t>
  </si>
  <si>
    <t>25/22-103</t>
  </si>
  <si>
    <t>Wenn uns das Frontalhirn im Weg steht!</t>
  </si>
  <si>
    <t>Mi, 25.2.26, 13.30 - 16.30 Uhr</t>
  </si>
  <si>
    <t>Z 1 + 2, SHP, BBF</t>
  </si>
  <si>
    <t>25/22-104</t>
  </si>
  <si>
    <t>Lerncoaching – Mache ich das nicht schon längst?</t>
  </si>
  <si>
    <t>Mi, 25.3.26, 13.30 - 17.30 Uhr</t>
  </si>
  <si>
    <t>25/51-101</t>
  </si>
  <si>
    <t>25/51-104</t>
  </si>
  <si>
    <t>Psychomotorik – aso was isch das gnai?</t>
  </si>
  <si>
    <t>Mi, 11.3.26, 16.30 - 18.30 Uhr</t>
  </si>
  <si>
    <t>25/22-202</t>
  </si>
  <si>
    <t>Mi, 5.11.25, 13.30 - 17.00 Uhr</t>
  </si>
  <si>
    <t>25/22-203</t>
  </si>
  <si>
    <t>Sa, 8.11.25, 09.00 - 16.00 Uhr</t>
  </si>
  <si>
    <t>25/22-206</t>
  </si>
  <si>
    <t>Trauern Kinder und Jugendliche anders? Kompetent begleiten und handeln in Krisen- und Verlustsituationen</t>
  </si>
  <si>
    <t>Sa, 15.11.25, 08.30 - 16.30 Uhr</t>
  </si>
  <si>
    <t>25/51-206</t>
  </si>
  <si>
    <t>Angst – Umgang mit einem starken Gefühl</t>
  </si>
  <si>
    <t>Mi, 28.1.26, 13.30 - 17.00 Uhr</t>
  </si>
  <si>
    <t>25/22-301</t>
  </si>
  <si>
    <t>Sa, 6.12.25, 09.00 - 16.30 Uhr</t>
  </si>
  <si>
    <t>25/22-302</t>
  </si>
  <si>
    <t>Lust statt Druck im Unterricht – der radikale Wandel vom Müssen zum Wollen mit Hilfe des Ressourciven® Flow-Ansatzes</t>
  </si>
  <si>
    <t>25/22-303</t>
  </si>
  <si>
    <t>Erkennung von Auffälligkeiten bei Schülerinnen und Schülern</t>
  </si>
  <si>
    <t>Mi, 29.10.25, 13.30 - 17.00 Uhr</t>
  </si>
  <si>
    <t>25/22-304</t>
  </si>
  <si>
    <t>Schulabsentismus – eine interdisziplinäre Herausforderung</t>
  </si>
  <si>
    <t>Mi, 8.4.26, 13.30 - 17.00 Uhr</t>
  </si>
  <si>
    <t>Z 1 - 3, Sek II, SHP, SL, SSA, BBF</t>
  </si>
  <si>
    <t>«TEACCH» für alle – ein Lösungsansatz für den Schulalltag im Individualisierungsdschungel?</t>
  </si>
  <si>
    <t>Mi, 11.3.26, 13.30 - 16.30 Uhr; Sa, 21.3.26, 09.00 - 16.00 Uhr</t>
  </si>
  <si>
    <t>25/23-101</t>
  </si>
  <si>
    <t>Mi, 17.9.25, 14.00 - 17.00 Uhr</t>
  </si>
  <si>
    <t>25/23-102</t>
  </si>
  <si>
    <t>Fr, 19.9.25, 18.00 - 21.00 Uhr; Sa, 20.9.25, 09.00 - 16.30 Uhr</t>
  </si>
  <si>
    <t>25/23-103</t>
  </si>
  <si>
    <t>Out of the Box into the Wald! Intuition als Grundlage der Kreativität</t>
  </si>
  <si>
    <t>25/23-104</t>
  </si>
  <si>
    <t>Prozessorientierte Beurteilungsformen</t>
  </si>
  <si>
    <t>US, Z 2 + 3, SEK II, SHP</t>
  </si>
  <si>
    <t>25/23-202</t>
  </si>
  <si>
    <t>Rund um Prüfungen – wie Kinder und Jugendliche optimal vorbereitet werden können</t>
  </si>
  <si>
    <t>Do, 13.11.25, 17.30 - 20.30 Uhr</t>
  </si>
  <si>
    <t>25/23-203</t>
  </si>
  <si>
    <t xml:space="preserve">"Ich weiss, dass ich das kann!"  – Selbstwirksamkeit bei Kindern fördern </t>
  </si>
  <si>
    <t>Sa, 24.1.26, 08.30 - 17.00 Uhr</t>
  </si>
  <si>
    <t>25/23-204</t>
  </si>
  <si>
    <t>Sa, 22.11.25, 09.00 - 16.30 Uhr</t>
  </si>
  <si>
    <t>25/23-206</t>
  </si>
  <si>
    <t>Holkurs</t>
  </si>
  <si>
    <t>LP, SL, SEK II (nur OW)</t>
  </si>
  <si>
    <t>25/46-201</t>
  </si>
  <si>
    <t>Design Thinking für den projektbasierten Unterricht</t>
  </si>
  <si>
    <t>Sa, 15.11.25, 08.30 - 16.00 Uhr</t>
  </si>
  <si>
    <t>25/23-301</t>
  </si>
  <si>
    <t>Lernwelt – ein Projekt der Schulischen Heilpädagogik – wenn Heilpädagogik auf das Churer-Modell trifft</t>
  </si>
  <si>
    <t>Sa, 28.3.26, 09.00 - 17.00 Uhr</t>
  </si>
  <si>
    <t>SHP, SL</t>
  </si>
  <si>
    <t>Mut zu vielfältigeren Beurteilungsanlässen</t>
  </si>
  <si>
    <t>25/24-101</t>
  </si>
  <si>
    <t>Sujet-Stempel für den Unterricht</t>
  </si>
  <si>
    <t>«Humor als Kraftquelle für ein positives Lernklima»</t>
  </si>
  <si>
    <t>Sa, 13.9.25, 09.00 - 16.00 Uhr</t>
  </si>
  <si>
    <t>25/45-201</t>
  </si>
  <si>
    <t>Mi, 19.11.25, 13.30 - 16.30 Uhr</t>
  </si>
  <si>
    <t>25/24-301</t>
  </si>
  <si>
    <t>Fröhliche Leitfigur aus Wolle</t>
  </si>
  <si>
    <t>Sa, 13.6.26, 08.00 - 17.00 Uhr</t>
  </si>
  <si>
    <t>25/24-302</t>
  </si>
  <si>
    <t>Bespielbares Tier aus Wolle</t>
  </si>
  <si>
    <t>Mi, 25.2.26, 13.30 - 18.00 Uhr</t>
  </si>
  <si>
    <t>25/24-303</t>
  </si>
  <si>
    <t>Draussen lernen – so einfach kann's sein</t>
  </si>
  <si>
    <t>Sa, 20.9.25, 09.00 - 16.30 Uhr</t>
  </si>
  <si>
    <t>25/24-304</t>
  </si>
  <si>
    <t>Sa, 13.9.25, 08.30 - 16.30 Uhr</t>
  </si>
  <si>
    <t>25/24-305</t>
  </si>
  <si>
    <t>Selbstregulation… So kann's funktionieren</t>
  </si>
  <si>
    <t>Mi, 22.10.25, 13.30 - 17.00 Uhr; Do, 20.11.25, 17.00 - 18.30 Uhr</t>
  </si>
  <si>
    <t>Z 1 - 3, SHP, SL, BBF</t>
  </si>
  <si>
    <t>Churermodell – eine Möglichkeit der Differenzierung im Unterricht</t>
  </si>
  <si>
    <t>Sa, 15.11.25, 09.00 - 16.00 Uhr</t>
  </si>
  <si>
    <t>Mit einer «Werkzeugkiste» zum selbstgesteuerten Lernen</t>
  </si>
  <si>
    <t>Sa, 21.3.26, 08.30 - 16.30 Uhr; Sa, 23.5.26, 08.30 - 11.30 Uhr</t>
  </si>
  <si>
    <t>25/31-101</t>
  </si>
  <si>
    <t>Do, 4.9.25, 18.00 - 20.00 Uhr</t>
  </si>
  <si>
    <t>25/31-102</t>
  </si>
  <si>
    <t>Motivierende und wirksame Lese- und Schreibförderung</t>
  </si>
  <si>
    <t>Mi, 15.10.25, 13.15 - 17.00 Uhr</t>
  </si>
  <si>
    <t>MS I, DaZ</t>
  </si>
  <si>
    <t>25/31-103</t>
  </si>
  <si>
    <t>Literaturunterricht aus erster Hand</t>
  </si>
  <si>
    <t>25/31-104</t>
  </si>
  <si>
    <t>Scaffolding – Vom Plaudern übers Erzählen zum Vortragen</t>
  </si>
  <si>
    <t>Mi, 26.11.25, 14.00 - 16.00 Uhr</t>
  </si>
  <si>
    <t>US, Z 2 + 3, SHP, Logo, DaZ</t>
  </si>
  <si>
    <t>25/31-105</t>
  </si>
  <si>
    <t>Sag es schriftlich – Schreibkompetenzen im Zyklus 3 systematisch fördern</t>
  </si>
  <si>
    <t>25/31-201</t>
  </si>
  <si>
    <t>Lesefeuer entfachen; Praxisideen für den Unterricht und die Eltern zuhause</t>
  </si>
  <si>
    <t>Mo, 8.9.25, 17.15 - 19.15 Uhr</t>
  </si>
  <si>
    <t>US, MS I, SHP, DaZ</t>
  </si>
  <si>
    <t>25/31-203</t>
  </si>
  <si>
    <t>25/31-301</t>
  </si>
  <si>
    <t>soundolino – mehr Sprache lernen mit Tiptoi® oder BOOKii®</t>
  </si>
  <si>
    <t>Mi, 24.9.25, 13.30 - 17.00 Uhr</t>
  </si>
  <si>
    <t>Z 1 + 2, SHP, DaZ, Logo</t>
  </si>
  <si>
    <t>25/31-302</t>
  </si>
  <si>
    <t>Perlen der Kinderliteratur – Zyklus 1</t>
  </si>
  <si>
    <t>Do, 26.3.26, 19.00 - 21.30 Uhr</t>
  </si>
  <si>
    <t>25/31-303</t>
  </si>
  <si>
    <t>Perlen der Kinderliteratur – Zyklus 2</t>
  </si>
  <si>
    <t>Do, 27.11.25, 19.00 - 21.30 Uhr</t>
  </si>
  <si>
    <t>25/31-304</t>
  </si>
  <si>
    <t>Mi, 3.12.25, 17.30 - 20.30 Uhr</t>
  </si>
  <si>
    <t>Sprache lernen ein Kinderspiel? Alltagsintegrierte Sprachförderung im Kindergarten (EAIF)</t>
  </si>
  <si>
    <t>Mathematische Sprachentwicklung im Unterricht fördern (Zyklus 1)</t>
  </si>
  <si>
    <t>25/32-101</t>
  </si>
  <si>
    <t>Der Fehler als Helfer – auch in der Schriftlichkeit</t>
  </si>
  <si>
    <t>Mi, 5.11.25, 14.00 - 17.00 Uhr</t>
  </si>
  <si>
    <t>25/32-102</t>
  </si>
  <si>
    <t>Einführung: Satzbaumodell und Satzstrukturanalyse</t>
  </si>
  <si>
    <t>Mi, 19.11.25, 13.00 - 16.45 Uhr</t>
  </si>
  <si>
    <t>25/32-103</t>
  </si>
  <si>
    <t>Texte schaffen – auf Juwelenfang im Beurteilungsstrudel</t>
  </si>
  <si>
    <t>Mi, 28.1.26, 13.00 - 16.45 Uhr</t>
  </si>
  <si>
    <t>Z 2 + 3, SHP, BBF</t>
  </si>
  <si>
    <t>25/32-201</t>
  </si>
  <si>
    <t>25/32-202</t>
  </si>
  <si>
    <t>Sprache durch Kreativität</t>
  </si>
  <si>
    <t>Mi, 26.11.25, 13.30 - 16.30 Uhr</t>
  </si>
  <si>
    <t>Z 1 + 2, BG</t>
  </si>
  <si>
    <t>25/32-301</t>
  </si>
  <si>
    <t xml:space="preserve">Künstliche Intelligenzen nutzen, um DaZ-Lernende besser in den (Deutsch-)Unterricht zu integrieren </t>
  </si>
  <si>
    <t>25/32-302</t>
  </si>
  <si>
    <t>Die Unterscheidung von sprachlichem Förder- und Therapiebedarf bei mehrsprachigen Kindern</t>
  </si>
  <si>
    <t>Sa, 25.4.26, 08.30 - 16.45 Uhr</t>
  </si>
  <si>
    <t>KG, SHP, Logo</t>
  </si>
  <si>
    <t>25/33-101</t>
  </si>
  <si>
    <t>seasonal walk and talk</t>
  </si>
  <si>
    <t>Mi, 15.10.25, 28.1., 22.4., 17.6.26, 13.30 - 14.30 Uhr</t>
  </si>
  <si>
    <t>25/33-102</t>
  </si>
  <si>
    <t>Mit KI den Fremdsprachenunterricht der ORS individualisieren</t>
  </si>
  <si>
    <t>Mi, 12.11.25, 13.30 - 16.30 Uhr</t>
  </si>
  <si>
    <t>25/33-103</t>
  </si>
  <si>
    <t>Filme im Französischunterricht</t>
  </si>
  <si>
    <t>25/33-201</t>
  </si>
  <si>
    <t>Mo, 26.1., 2.2., 23.2., 2.3., 9.3., 16.3.26, 18.00 - 19.30 Uhr</t>
  </si>
  <si>
    <t>25/33-202</t>
  </si>
  <si>
    <t>25/33-203</t>
  </si>
  <si>
    <t>La musique en classe, c'est cool!  J'apprends à entendre et à comprendre</t>
  </si>
  <si>
    <t>25/33-207</t>
  </si>
  <si>
    <t>Mi, 17.9.25, 13.30 - 17.00 Uhr</t>
  </si>
  <si>
    <t>Ready, steady, go! CLIL mit Englisch und Sport</t>
  </si>
  <si>
    <t>25/34-101</t>
  </si>
  <si>
    <t>Mo, 1.9.25, 17.30 - 20.30 Uhr</t>
  </si>
  <si>
    <t>US, Z 2, SHP</t>
  </si>
  <si>
    <t>25/34-102</t>
  </si>
  <si>
    <t>MatheMAGIE</t>
  </si>
  <si>
    <t>Mi, 4.3.26, 13.30 - 17.15 Uhr</t>
  </si>
  <si>
    <t>Z 2, BBF</t>
  </si>
  <si>
    <t>25/34-201</t>
  </si>
  <si>
    <t>Ab nach draussen: Mathematischer Dorfrundgang</t>
  </si>
  <si>
    <t>Mi, 11.3.26, 13.30 - 17.00 Uhr</t>
  </si>
  <si>
    <t>25/34-202</t>
  </si>
  <si>
    <t>Minus mal Minus gleich Plus?! Negative Zahlen und Bruchrechnen auf der Oberstufe</t>
  </si>
  <si>
    <t>25/34-203</t>
  </si>
  <si>
    <t>Mi, 3.9.25, 13.30 - 17.00 Uhr</t>
  </si>
  <si>
    <t>25/34-204</t>
  </si>
  <si>
    <t>Spielen und Handeln im Mathematikunterricht</t>
  </si>
  <si>
    <t>Sa, 6.9.25, 09.00 - 16.00 Uhr</t>
  </si>
  <si>
    <t>25/34-301</t>
  </si>
  <si>
    <t>Mit reichhaltigen Aufgaben unterrichten und die Leistungsbewertung überdenken</t>
  </si>
  <si>
    <t>25/34-302</t>
  </si>
  <si>
    <t>Mit Plan durch den Beurteilungsdschungel</t>
  </si>
  <si>
    <t>Sa, 13.6.26, 08.30 - 12.00 Uhr</t>
  </si>
  <si>
    <t>25/34-303</t>
  </si>
  <si>
    <t>Do, 26.3.26, 18.00 - 21.00 Uhr</t>
  </si>
  <si>
    <t>Zählendes Rechnen – auch über die 1. Klasse hinaus – Was tun?</t>
  </si>
  <si>
    <t>25/35-101</t>
  </si>
  <si>
    <t>Steine schleifen – was Steine erzählen</t>
  </si>
  <si>
    <t>Mi, 20.8.25, 13.30 - 17.00 Uhr</t>
  </si>
  <si>
    <t>25/35-102</t>
  </si>
  <si>
    <t>Schnitzen mit Kindern im Wald – Erweiterungskurs</t>
  </si>
  <si>
    <t>Sa, 6.9.25, 08.30 - 16.30 Uhr</t>
  </si>
  <si>
    <t>25/35-103</t>
  </si>
  <si>
    <t>Einführung Waldmobil</t>
  </si>
  <si>
    <t>Mi, 24.9.25, 13.30 - 17.30 Uhr</t>
  </si>
  <si>
    <t>25/35-104</t>
  </si>
  <si>
    <t>Wildtieren auf der Spur – mit dem Wildhüter unterwegs</t>
  </si>
  <si>
    <t>Sa, 24.1.26, 08.00 - 12.00 Uhr</t>
  </si>
  <si>
    <t>25/35-105</t>
  </si>
  <si>
    <t>Photosynthese und Pflanzenwachstum spielerisch erfahren und umsetzen</t>
  </si>
  <si>
    <t>Mi, 1.4.26, 13.30 - 16.30 Uhr</t>
  </si>
  <si>
    <t>25/35-106</t>
  </si>
  <si>
    <t>Kräuter mit allen Sinnen erleben</t>
  </si>
  <si>
    <t>Sa, 25.4.26, 09.00 - 16.00 Uhr</t>
  </si>
  <si>
    <t>25/35-107</t>
  </si>
  <si>
    <t>Crashkurs Botanik</t>
  </si>
  <si>
    <t>Sa, 30.5.26, 09.00 - 17.00 Uhr</t>
  </si>
  <si>
    <t>25/35-108</t>
  </si>
  <si>
    <t>Einheimische Insekten kennenlernen</t>
  </si>
  <si>
    <t>25/37-101</t>
  </si>
  <si>
    <t>Essbare Landschaft</t>
  </si>
  <si>
    <t>Sa, 30.8.25, 10.00 - 16.00 Uhr</t>
  </si>
  <si>
    <t>25/38-103</t>
  </si>
  <si>
    <t>Das Engelberger Tal – ein idealer ausserschulischer Lernort</t>
  </si>
  <si>
    <t>Sa, 13.9.25, 08.30 - 17.00 Uhr</t>
  </si>
  <si>
    <t>25/35-201</t>
  </si>
  <si>
    <t>Geschenke aus der Natur</t>
  </si>
  <si>
    <t>Sa, 9.5.26, 09.00 - 16.00 Uhr</t>
  </si>
  <si>
    <t>25/35-202</t>
  </si>
  <si>
    <t>Oh Schreck, ein Zeck!</t>
  </si>
  <si>
    <t>Mi, 22.4.26, 13.30 - 17.30 Uhr</t>
  </si>
  <si>
    <t>25/35-207</t>
  </si>
  <si>
    <t>Faszination Grossraubtiere: Vom Umgang und der Akzeptanz in unserer Kulturlandschaft</t>
  </si>
  <si>
    <t>25/37-201</t>
  </si>
  <si>
    <t>Sa, 13.9.25, 08.30 - 16.00 Uhr</t>
  </si>
  <si>
    <t>25/35-301</t>
  </si>
  <si>
    <t xml:space="preserve">Von Funken und Flammen – Feuertechniken </t>
  </si>
  <si>
    <t>Mi. 29.4.26, 13.30 - 17.00 Uhr</t>
  </si>
  <si>
    <t>25/35-302</t>
  </si>
  <si>
    <t>Politische Bildung auf der Primarstufe</t>
  </si>
  <si>
    <t>Mo. 25.8.25, 17.30 - 20.30 Uhr</t>
  </si>
  <si>
    <t>Sexualkunde Zyklus 2: Methodisch-didaktische Umsetzungsmöglichkeiten</t>
  </si>
  <si>
    <t>Mi. 22.10.25, 14.00 - 18.00 Uhr</t>
  </si>
  <si>
    <t>25/38-101</t>
  </si>
  <si>
    <t>25/45-107</t>
  </si>
  <si>
    <t>Lego Spike Prime – Kreative Robotik für Zyklus 2 &amp; 3</t>
  </si>
  <si>
    <t>Mi, 22.4.26, 13.30 - 17.00 Uhr</t>
  </si>
  <si>
    <t>25/36-201</t>
  </si>
  <si>
    <t>Mit Arduino in die Elektronik eintauchen</t>
  </si>
  <si>
    <t>Mi, 4.2.26, 13.30 - 17.00 Uhr</t>
  </si>
  <si>
    <t>25/36-301</t>
  </si>
  <si>
    <t>Mi, 29.10.25, 13.00 - 17.00 Uhr</t>
  </si>
  <si>
    <t>Wetter, Klima und Energie erleben: Das Verkehrshaus der Schweiz als interaktiven Lernort nutzen</t>
  </si>
  <si>
    <t>Sa, 13.9.25, 09.30 - 13.15 Uhr</t>
  </si>
  <si>
    <t>Sa, 15.11.25, 09.30 - 13.15 Uhr</t>
  </si>
  <si>
    <t>Sa, 14.3.26, 09.30 - 13.15 Uhr</t>
  </si>
  <si>
    <t>Sa, 16.5.26, 09.30 - 13.15 Uhr</t>
  </si>
  <si>
    <t>Kompetenzorientiertes praktisches Handeln im NT Unterricht – den Experimentierzyklus neu denken</t>
  </si>
  <si>
    <t>Astro Pi Challenge: Mit der Klasse ein selbst programmiertes Experiment für die Raumstation ISS entwerfen</t>
  </si>
  <si>
    <t>25/37-102</t>
  </si>
  <si>
    <t xml:space="preserve">FEUERkochen – mit den coolsten Feuergerichten aus dem neuen Kochbuch «feuerduft» von Monka di Muro und Chris Bay in chillfood's füüri </t>
  </si>
  <si>
    <t>25/37-103</t>
  </si>
  <si>
    <t>Leaf to Root 2 – Neue Wege der Gemüseverwertung mit Gemüse-Scout und Autorin Esther Kern</t>
  </si>
  <si>
    <t>Sa, 22.11.25, 09.30 - 17.00 Uhr</t>
  </si>
  <si>
    <t>25/37-104</t>
  </si>
  <si>
    <t>KLIMATOPF – Plantbased Streetfood «Falafel, Samosas, Wraps, Momos, Burger…»</t>
  </si>
  <si>
    <t>Sa, 9.5.26, 09.30 - 15.30 Uhr</t>
  </si>
  <si>
    <t>Schnippeln, Einkochen, Fermentieren –  Praktische Strategien gegen Food Waste für Alltag und Unterricht</t>
  </si>
  <si>
    <t>Essstörungen bei Kindern und Jugendlichen</t>
  </si>
  <si>
    <t>Do, 11.9.25, 18.00 - 20.30 Uhr</t>
  </si>
  <si>
    <t>Reismühle Nutrex: Einblicke in die Produktions- und Wertschöpfungskette Reis</t>
  </si>
  <si>
    <t>Mi, 19.11.25, 13.30 - 17.00 Uhr</t>
  </si>
  <si>
    <t>25/38-102</t>
  </si>
  <si>
    <t>Arvigrat – auf der Kantonsgrenze zwischen Obwalden und Nidwalden</t>
  </si>
  <si>
    <t>Sa, 6.9.25, 08.30 - 17.00 Uhr</t>
  </si>
  <si>
    <t>25/38-104</t>
  </si>
  <si>
    <t>Der Walenpfad – ein Juwel oberhalb des Bannalpsees</t>
  </si>
  <si>
    <t>Sa, 27.9.25, 08.30 - 17.00 Uhr</t>
  </si>
  <si>
    <t>25/38-105</t>
  </si>
  <si>
    <t>KI sinnvoll und gewinnbringend im Geschichtsunterricht nutzen</t>
  </si>
  <si>
    <t>25/38-106</t>
  </si>
  <si>
    <t>Ein grausamer Doppelmord in der Gruobialp – und was hat dies mit Geographie zu tun?</t>
  </si>
  <si>
    <t>Sa, 20.6.26, 08.30 - 17.00 Uhr</t>
  </si>
  <si>
    <t xml:space="preserve">Gedenkstätte Natzweiler-Struthof:  </t>
  </si>
  <si>
    <t>Sa, 7.3.26, 07.15 - 19.30 Uhr; Sa, 14.3.26, 09.00 - 12.00 Uhr</t>
  </si>
  <si>
    <t>25/39-201</t>
  </si>
  <si>
    <t>Wie können wir Jugendliche mit besonderen Bedürfnissen in der Berufswahl optimal begleiten?</t>
  </si>
  <si>
    <t>Mi, 29.10.25, 13.30 - 16.30 Uhr</t>
  </si>
  <si>
    <t xml:space="preserve">Gehören Affen noch in den Zoo? Von den Schlieremer Chind zur modernen Tierethikdebatte </t>
  </si>
  <si>
    <t>Sexualkunde Zyklus 3: Methodisch didaktische Umsetzungsmöglichkeiten</t>
  </si>
  <si>
    <t>Berufswahlcoaching leicht gemacht</t>
  </si>
  <si>
    <t>25/41-101</t>
  </si>
  <si>
    <t>Keine Angst vor Rot, Gelb, Blau.</t>
  </si>
  <si>
    <t>25/41-102</t>
  </si>
  <si>
    <t>25/41-103</t>
  </si>
  <si>
    <t>Mit Mut zum Druck</t>
  </si>
  <si>
    <t>25/41-104</t>
  </si>
  <si>
    <t>25/41-201</t>
  </si>
  <si>
    <t>Memes im BG Unterricht – mit digitalen, visuellen Phänomenen lustvolle Möglichkeiten schaffen</t>
  </si>
  <si>
    <t>25/41-202</t>
  </si>
  <si>
    <t>Spontanes Zeichnen – der eigenen Linie auf der Spur</t>
  </si>
  <si>
    <t>US, Z 2 + 3, SEK II, DaZ</t>
  </si>
  <si>
    <t>25/41-206</t>
  </si>
  <si>
    <t>Einfach drucken und färben mit Naturfarben</t>
  </si>
  <si>
    <t>25/41-207</t>
  </si>
  <si>
    <t>Schmuckbuchstaben (Initialen) + Schriftarten</t>
  </si>
  <si>
    <t>Sa, 8.11.25, 09.00 - 16.00 Uhr; Sa, 22.11.25, 09.00 - 12.00 Uhr</t>
  </si>
  <si>
    <t>25/42-205</t>
  </si>
  <si>
    <t>Sa, 21.3.26, 08.30 - 17.00 Uhr</t>
  </si>
  <si>
    <t>25/42-208</t>
  </si>
  <si>
    <t>Sa, 13.12.25, 08.30 - 17.00 Uhr</t>
  </si>
  <si>
    <t>25/41-301</t>
  </si>
  <si>
    <t>Zufallsmuster – Mit dem Zufall spielen</t>
  </si>
  <si>
    <t>Di, 4.11.25, 19.00 - 21.00 Uhr</t>
  </si>
  <si>
    <t>25/41-302</t>
  </si>
  <si>
    <t>Plotten im Unterricht</t>
  </si>
  <si>
    <t>Fr, 12.9.25, 17.30 - 21.00 Uhr; Sa, 13.9.25, 08.30 - 17.00 Uhr</t>
  </si>
  <si>
    <t>US, Z 2 + 3, SEK II</t>
  </si>
  <si>
    <t>25/41-303</t>
  </si>
  <si>
    <t>Gelliprint – Kreatives Drucken mit der Gelplatte</t>
  </si>
  <si>
    <t>Sa, 13.9.25, 09.30 - 17.30 Uhr</t>
  </si>
  <si>
    <t>25/41-304</t>
  </si>
  <si>
    <t xml:space="preserve">Cyanotypie – Fotografie mit der Sonne </t>
  </si>
  <si>
    <t>25/42-101</t>
  </si>
  <si>
    <t>Stitch – ein neues digitales Lernmedium für die Fächer Textiles Gestalten und Technisches Gestalten</t>
  </si>
  <si>
    <t>Mi, 3.9.25, 14.00 - 17.15 Uhr</t>
  </si>
  <si>
    <t>25/42-103</t>
  </si>
  <si>
    <t>Weihnachtszauber</t>
  </si>
  <si>
    <t>Sa, 8.11.25, 10.00 - 15.30 Uhr (Kursort: Bern)</t>
  </si>
  <si>
    <t>25/42-104</t>
  </si>
  <si>
    <t>Drahtgeschichten</t>
  </si>
  <si>
    <t>Sa, 17.1.26, 09.00 - 17.00 Uhr</t>
  </si>
  <si>
    <t>25/42-105</t>
  </si>
  <si>
    <t>Portable Bluetooth-Lautsprecher selber bauen</t>
  </si>
  <si>
    <t>25/42-106</t>
  </si>
  <si>
    <t>Sashiko – Japanische Stickerei</t>
  </si>
  <si>
    <t>Sa, 14.3.26, 09.00 - 17.00 Uhr</t>
  </si>
  <si>
    <t>25/42-201</t>
  </si>
  <si>
    <t>Kreatives (er)schaffen: Holzbildhauen</t>
  </si>
  <si>
    <t>Fr, 6.3.26, 18.00 - 21.00 Uhr;  Sa, 7.3.26, 09.00 - 16.30 Uhr</t>
  </si>
  <si>
    <t>25/42-203</t>
  </si>
  <si>
    <t>Plexiglas – cooles Material, einfach bearbeitet</t>
  </si>
  <si>
    <t>Fr, 16.1.26, 17.00 - 20.00 Uhr; Sa, 17.1.26, 09.00 - 17.00 Uhr</t>
  </si>
  <si>
    <t>25/42-206</t>
  </si>
  <si>
    <t>Pfeffermühle drechseln</t>
  </si>
  <si>
    <t>25/42-207</t>
  </si>
  <si>
    <t xml:space="preserve">Industriefilz ein moderner farbiger Werkstoff Zyklus 1 </t>
  </si>
  <si>
    <t>Fr, 29.8.25, 17.00 - 20.00 Uhr; Sa, 30.8.25, 08.00 - 16.00 Uhr</t>
  </si>
  <si>
    <t>25/42-209</t>
  </si>
  <si>
    <t>Sa, 28.2.26, 09.00 - 16.00 Uhr</t>
  </si>
  <si>
    <t>Sa, 14.3.26, 08.30 - 17.00 Uhr</t>
  </si>
  <si>
    <t>25/42-301</t>
  </si>
  <si>
    <t>Textile Transportmöglichkeiten</t>
  </si>
  <si>
    <t>25/42-302</t>
  </si>
  <si>
    <t>LEDs im Textilen Gestalten</t>
  </si>
  <si>
    <t>25/42-303</t>
  </si>
  <si>
    <t>25/42-304</t>
  </si>
  <si>
    <t>Mi, 27.8.25, 13.00 - 17.00 Uhr</t>
  </si>
  <si>
    <t>25/42-305</t>
  </si>
  <si>
    <t>Kreative Ideen umgesetzt mit Werkmaschinen</t>
  </si>
  <si>
    <t>Fr, 28.11.25, 17.30 - 21.00 Uhr; Sa, 29.11.25, 08.30 - 17.00 Uhr</t>
  </si>
  <si>
    <t>25/42-306</t>
  </si>
  <si>
    <t>Töpfern – Ton erfahren, gestalten, vermitteln</t>
  </si>
  <si>
    <t>Mo, 27.10., 3.11., 17.11.25, 17.30 - 21.00 Uhr</t>
  </si>
  <si>
    <t>25/42-307</t>
  </si>
  <si>
    <t>Armschmuck und Ohrschmuck in Silber</t>
  </si>
  <si>
    <t>Sa, 14.3.26, 09.30 - 17.30 Uhr</t>
  </si>
  <si>
    <t>25/43-101</t>
  </si>
  <si>
    <t>Wer hat die Haselnuss geklaut?! Kreative Umsetzungsideen für den Musikunterricht nach Lehrplan 21.</t>
  </si>
  <si>
    <t>25/43-102</t>
  </si>
  <si>
    <t>Fr, 6.3.26, 18.00 - 21.30 Uhr; Sa, 7.3.26, 08.30 - 17.00 Uhr</t>
  </si>
  <si>
    <t>25/43-103</t>
  </si>
  <si>
    <t>Mi, 11.3.26, 14.00 - 17.00 Uhr</t>
  </si>
  <si>
    <t>25/43-104</t>
  </si>
  <si>
    <t>Trommel-Power im Klassenmusizieren</t>
  </si>
  <si>
    <t>Fr, 24.4.26, 18.00 - 21.30 Uhr; Sa, 25.4.26, 08.30 - 17.00 Uhr</t>
  </si>
  <si>
    <t>25/43-201</t>
  </si>
  <si>
    <t>Spuk auf Schloss Bellerive</t>
  </si>
  <si>
    <t>25/43-202</t>
  </si>
  <si>
    <t>Sa, 10.1.26, 09.00 - 12.00 Uhr</t>
  </si>
  <si>
    <t>25/43-203</t>
  </si>
  <si>
    <t>Instrumentale Liedbegleitung auf der Gitarre, Klavier, Akkordeon, Percussion, Stimmbildung u.w., (Einzelunterricht)</t>
  </si>
  <si>
    <t>25/43-303</t>
  </si>
  <si>
    <t>Lieder- und Ideenaustausch für die Gitarren-Liedbegleitung im Unterricht</t>
  </si>
  <si>
    <t>Sa, 7.2.26, 08.30 - 12.00 Uhr</t>
  </si>
  <si>
    <t>25/43-304</t>
  </si>
  <si>
    <t>Musikalische Waldinspirationen</t>
  </si>
  <si>
    <t>25/43-305</t>
  </si>
  <si>
    <t>Wenn Rapunzel tanzt statt spinnt...</t>
  </si>
  <si>
    <t>25/44-101</t>
  </si>
  <si>
    <t>Schwimmen: SLRG Grundausbildung See</t>
  </si>
  <si>
    <t>Sa, 23.8.25, 09.00 - 17.00 Uhr</t>
  </si>
  <si>
    <t>25/44-102</t>
  </si>
  <si>
    <t>Sa, 18.10.25, 07.45 - 15.45 Uhr</t>
  </si>
  <si>
    <t>25/44-103</t>
  </si>
  <si>
    <t>Schwimmen: SLRG WK Pool – für Brevet I, Basis Pool, Plus Pool (ohne CPR)</t>
  </si>
  <si>
    <t>Sa, 14.3.26, 08.30 - 12.00 Uhr</t>
  </si>
  <si>
    <t>25/44-104</t>
  </si>
  <si>
    <t>Schwimmen: SLRG Brevet Basis Pool</t>
  </si>
  <si>
    <t>Sa, 13.6.26, 08.30 - 16.30 Uhr</t>
  </si>
  <si>
    <t>25/44-201</t>
  </si>
  <si>
    <t>Mi, 27.8.25, 13.30 - 17.00 Uhr</t>
  </si>
  <si>
    <t>25/44-202</t>
  </si>
  <si>
    <t>25/44-203</t>
  </si>
  <si>
    <t>Mi, 3.9.25, 13.00 - 17.00 Uhr</t>
  </si>
  <si>
    <t>25/44-207</t>
  </si>
  <si>
    <t>Sa, 25.4.26, 08.00 - 16.00 Uhr</t>
  </si>
  <si>
    <t>25/44-208</t>
  </si>
  <si>
    <t>Update kantonaler Schulsporttag Obwalden</t>
  </si>
  <si>
    <t>Z 2 (nur OW LP)</t>
  </si>
  <si>
    <t>25/44-301</t>
  </si>
  <si>
    <t xml:space="preserve">School goes vertical </t>
  </si>
  <si>
    <t>Do, 2.10.25, 18.00 - 21.30 Uhr</t>
  </si>
  <si>
    <t>25/44-302</t>
  </si>
  <si>
    <t>Sport Weiterbildungstag Uri Nr. 3</t>
  </si>
  <si>
    <t>Sa, 18.4.26, 08.00 - 17.00 Uhr</t>
  </si>
  <si>
    <t>25/44-303</t>
  </si>
  <si>
    <t>Sa, 13.12.25, 08.30 - 16.00 Uhr</t>
  </si>
  <si>
    <t>25/44-304</t>
  </si>
  <si>
    <t xml:space="preserve">LP mit aktiver Erfahrung im Skifahren </t>
  </si>
  <si>
    <t>25/44-305</t>
  </si>
  <si>
    <t>Sa, 7.2.26, 09.00 - 16.00 Uhr</t>
  </si>
  <si>
    <t>25/44-306</t>
  </si>
  <si>
    <t>25/44-307</t>
  </si>
  <si>
    <t>Lebensrettung: Komplettkurs/Refresher</t>
  </si>
  <si>
    <t>Mi, 25.3.26, 14.00 - 18.00 Uhr</t>
  </si>
  <si>
    <t>LP mit und ohne BLS-AED-Ausweis</t>
  </si>
  <si>
    <t>25/44-308</t>
  </si>
  <si>
    <t>Lebensrettung: Grundkurs/Refresher</t>
  </si>
  <si>
    <t>25/45-101</t>
  </si>
  <si>
    <t xml:space="preserve">Kreative Dokumentbearbeitung mit Pages </t>
  </si>
  <si>
    <t>25/45-102</t>
  </si>
  <si>
    <t>PowerPoint – kompetent und clever präsentieren</t>
  </si>
  <si>
    <t>Mi, 1.4.26, 13.30 - 16.00 Uhr</t>
  </si>
  <si>
    <t>25/45-103</t>
  </si>
  <si>
    <t>Word – Tricks und Kniffs für den Alltag</t>
  </si>
  <si>
    <t>Mi, 3.12.25, 13.30 - 16.00 Uhr</t>
  </si>
  <si>
    <t>25/45-104</t>
  </si>
  <si>
    <t>Excel – Tricks und Kniffs für den Alltag</t>
  </si>
  <si>
    <t>Mi, 14.1.26, 13.30 - 16.00 Uhr</t>
  </si>
  <si>
    <t>25/45-105</t>
  </si>
  <si>
    <t>25/45-106</t>
  </si>
  <si>
    <t xml:space="preserve">Lego Spike Essential – Kreative Robotik für Zyklus 1 &amp; 2  </t>
  </si>
  <si>
    <t>Erklärvideos im Unterricht</t>
  </si>
  <si>
    <t>25/45-205</t>
  </si>
  <si>
    <t xml:space="preserve">Gamification im Unterricht – so geht's! </t>
  </si>
  <si>
    <t>Do, 4.9.25, 17.30 - 19.30 Uhr</t>
  </si>
  <si>
    <t>Z 1 - 3 (nur OW)</t>
  </si>
  <si>
    <t>25/45-206</t>
  </si>
  <si>
    <t xml:space="preserve">Gamification im Unterricht – so geht's! (Zoom) </t>
  </si>
  <si>
    <t>25/45-207</t>
  </si>
  <si>
    <t>Making im tüftelPark</t>
  </si>
  <si>
    <t>Z 2 + 3, SL</t>
  </si>
  <si>
    <t>25/45-208</t>
  </si>
  <si>
    <t>KI im Klassenzimmer: Grundlagen</t>
  </si>
  <si>
    <t>25/45-209</t>
  </si>
  <si>
    <t>KI im Klassenzimmer: Individuelle Lernassistenten entwickeln</t>
  </si>
  <si>
    <t>Z 2 + 3, SEK II, SHP, DaZ, BBF</t>
  </si>
  <si>
    <t>25/45-210</t>
  </si>
  <si>
    <t>KI im Klassenzimmer: Deep Dive</t>
  </si>
  <si>
    <t>Mi, 25.3.26, 13.30 - 17.00 Uhr</t>
  </si>
  <si>
    <t>25/45-211</t>
  </si>
  <si>
    <t>Kreative Umsetzung mit Wimmelbildern und Comics</t>
  </si>
  <si>
    <t>Fr, 14.11.25, 16.30 - 19.30 Uhr</t>
  </si>
  <si>
    <t>25/45-212</t>
  </si>
  <si>
    <t>Kreative und spielerische Umsetzungsideen entwickeln – fast ohne digitale Geräte</t>
  </si>
  <si>
    <t>25/45-301</t>
  </si>
  <si>
    <t>Frühe Mediennutzung und Folgen für Schule und Elternarbeit</t>
  </si>
  <si>
    <t>25/45-302</t>
  </si>
  <si>
    <t>Medienbezogene Selbst- und Sozialkompetenz</t>
  </si>
  <si>
    <t>Mi, 18.3.26, 13.30 - 17.00 Uhr</t>
  </si>
  <si>
    <t>Z 1 + 2, SHP, PmT, SL, SSA, BBF</t>
  </si>
  <si>
    <t>25/45-303</t>
  </si>
  <si>
    <t>Künstliche Intelligenz – (k)ein Thema für meine Klasse?</t>
  </si>
  <si>
    <t>Z 2 + 3, SHP, PmT, SL, Logo, DaZ, BBF</t>
  </si>
  <si>
    <t>25/46-202</t>
  </si>
  <si>
    <t>Update Projektunterricht</t>
  </si>
  <si>
    <t>Praxiseinblick: Selbstorganisiertes Lernen im Projektunterricht</t>
  </si>
  <si>
    <t>Mi, 12.11.25, 14.00 - 17.00 Uhr</t>
  </si>
  <si>
    <t>Z 2, SHP, DaZ, SSA, SL</t>
  </si>
  <si>
    <t>25/51-103</t>
  </si>
  <si>
    <t>Ideenpool und Hintergründe zur Grafomotorik auf der Kindergartenstufe</t>
  </si>
  <si>
    <t>KG, SHP, DaZ, Logo</t>
  </si>
  <si>
    <t>Hochsensible Kinder und Jugendliche erkennen, verstehen und begleiten</t>
  </si>
  <si>
    <t>Mi, 29.10.25, 13.45 - 17.15 Uhr</t>
  </si>
  <si>
    <t>25/51-201</t>
  </si>
  <si>
    <t>Exekutive Funktionen: Bedeutung fürs</t>
  </si>
  <si>
    <t>Fr, 29.5.26, 18.00 - 21.00 Uhr; Sa, 30.5.26, 08.30 - 16.30 Uhr</t>
  </si>
  <si>
    <t>25/51-202</t>
  </si>
  <si>
    <t>Emotionaler Entwicklungsstand – Schlüssel bei Verhaltensauffälligkeiten?</t>
  </si>
  <si>
    <t>Sa, 24.1.26, 08.30 - 16.00 Uhr</t>
  </si>
  <si>
    <t>25/51-203</t>
  </si>
  <si>
    <t>Die "Skala der Emotionalen Entwicklung – Diagnostik (SEED)" als Hilfsmittel im Umgang mit Verhaltensauffälligkeiten (Aufbaukurs)</t>
  </si>
  <si>
    <t>Sa, 20.9.25, 08.30 - 16.00 Uhr</t>
  </si>
  <si>
    <t>25/51-302</t>
  </si>
  <si>
    <t>Was ist AD(H)S – Was hilft betroffenen Schülerinnen und Schülern im Unterricht</t>
  </si>
  <si>
    <t>Di, 28.10.25, 17.30 - 21.00 Uhr</t>
  </si>
  <si>
    <t>Inklusion in der Praxis – Best Practice für den (Regel) Schulalltag</t>
  </si>
  <si>
    <t>25/61-201</t>
  </si>
  <si>
    <t>Joyful Workplace. Schlüsselfaktoren für sichtbare Arbeitsplatz-Attraktivität</t>
  </si>
  <si>
    <t>Mi, 10.9.25, 13.00 - 17.00 Uhr</t>
  </si>
  <si>
    <t>Zusammenarbeit gestalten – Klassenlehrperson, SHP und Klassenassistenz in der Regelschule</t>
  </si>
  <si>
    <t>Die Eltern ins Boot holen: Impulse für eine gelingende Zusammenarbeit</t>
  </si>
  <si>
    <t>Elterngespräche, die begeistern!</t>
  </si>
  <si>
    <t>Sa, 22.11.25, 09.00 - 16.00 Uhr</t>
  </si>
  <si>
    <t>Vorstellung Berufs- und Weiterbildungsberatung BWB (inkl. Frühintervention IV)</t>
  </si>
  <si>
    <t>Mo, 7.7.25 - Do, 10.7.25, 08.30 - 16.30 Uhr, Anmeldeschluss ist der 15.5.25</t>
  </si>
  <si>
    <t>Do, 29.1., 26.2., 19.3.26, 17.30 - 20.30 Uhr</t>
  </si>
  <si>
    <t>Diversität bei Bilderbuchheld*innen und Lehrmitteln</t>
  </si>
  <si>
    <t>Di, 2.9., 23.9., 4.11., 25.11.25, Do, 15.1., 5.2., 12.3., 23.4.26, 17.30 - 19.00 Uhr (Online-Kurs)</t>
  </si>
  <si>
    <t>Mo, 30.6.25 - Fr, 4.7.25, 09.00 - 16.30 Uhr</t>
  </si>
  <si>
    <t>Do, 21.8., 28.8., 4.9., 11.9., 18.9., 25.9.25, 19.30 - 21.30 Uhr</t>
  </si>
  <si>
    <t>Mi, 19.11.25, 13.30 - 17.30 Uhr (+ 4 Std. individuelles E-Learning</t>
  </si>
  <si>
    <t>Do, 15.1, 29.1.26, 18.00 - 20.00 Uhr</t>
  </si>
  <si>
    <t>Do, 12.3., 19.3.26, 18.00 - 20.00 Uhr</t>
  </si>
  <si>
    <t>Fr, 17.10.25, 10.00 Uhr - So, 19.10.25, 17.00 Uhr</t>
  </si>
  <si>
    <t>Mi, 29.10., 12.11.25, 13.30 - 17.30 Uhr</t>
  </si>
  <si>
    <t>Do, 30.10., 6.11.25, 17.30 - 19.30 Uhr</t>
  </si>
  <si>
    <t>Mi, 4.3, 18.3.26, 13.30-17.00 Uhr</t>
  </si>
  <si>
    <t>Mi, 11.6.25, 13.30 - 16.30 Uhr; Mo, 7.7.25 - Mi, 9.7.25, 08.30 - 16.30 Uhr; Di, 20.1.26, 08.30 - 16.30 Uhr; Mi, 4.3.26, 08.30 - 16.30 Uhr</t>
  </si>
  <si>
    <t>E-Learning «Anspruchsvolle Klasse – Fokus Klassenführung»</t>
  </si>
  <si>
    <t>6h individuelles E-Learning (Zeitraum: August - Oktober)</t>
  </si>
  <si>
    <t>BäuMIX Schlemmen – Tipps und Tricks rund ums Kochen und Backen am Feuer  </t>
  </si>
  <si>
    <t>Mi, 17.9.25, 13.30 - 19.30 Uhr</t>
  </si>
  <si>
    <t>Hier entfacht dein Feuer – Ein BäuMIX Resilienztraining</t>
  </si>
  <si>
    <t>Mi, 14.1.26, 13.30 - 19.30 Uhr</t>
  </si>
  <si>
    <t>Mi, 18.3.26, 13.30 - 16.30 Uhr</t>
  </si>
  <si>
    <t>BäuMIX Ofenbauen – Ein Kurs rund ums Ofen-Bauen und Einheizen!</t>
  </si>
  <si>
    <t>Mi, 29.4.26, 13.30 - 19.30 Uhr</t>
  </si>
  <si>
    <t>Gemeinsam stark: Erfolgreiche Teamarbeit und Kooperation in der Klasse fördern</t>
  </si>
  <si>
    <t>Do, 26.2., 5.3.26, 17.30 - 19.30 Uhr</t>
  </si>
  <si>
    <t>Mi, 29.10.25, 14.00 - 17.00 Uhr</t>
  </si>
  <si>
    <t>Umgang mit herausforderndem Verhalten</t>
  </si>
  <si>
    <t>Mi, 29.10.25, 14.00 - 17.00 Uhr; Do, 27.11.25, 17.00 - 20.00 Uhr</t>
  </si>
  <si>
    <t>Z 1 + 2, SHP, DaZ, SSA</t>
  </si>
  <si>
    <t>Purzelbaum-Auffrischungstreffen / Erfahrungsaustausch</t>
  </si>
  <si>
    <t>Jetzt hör doch mal zu! Hirngerecht kommunizieren</t>
  </si>
  <si>
    <t>Qigong mit den Kindern in der Schule</t>
  </si>
  <si>
    <t>Sa, 11.4.26, 08.30 - 17.00 Uhr</t>
  </si>
  <si>
    <t>«Wie geht`s dir?» – praktische Umsetzung des Unterrichtsmoduls zur psychischen Gesundheit</t>
  </si>
  <si>
    <t>Wie fördere ich respektvollen Umgang in einer vielfältigen Gesellschaft?</t>
  </si>
  <si>
    <t>Mi, 28.1.26, 15.00 - 18.00 Uhr</t>
  </si>
  <si>
    <t>US, Z 2, SHP, DaZ</t>
  </si>
  <si>
    <t>Mi, 28.1., 1.4.26, 14.00 - 17.30 Uhr</t>
  </si>
  <si>
    <t>Sa, 18.10.25, 09.00 - 16.00 Uhr</t>
  </si>
  <si>
    <t xml:space="preserve">Mi, 25.6., 3.9., 22.10.25, 4.2.26, 14.00 - 17.00 Uhr (Anmeldeschluss: 15.5.25) </t>
  </si>
  <si>
    <t>Do, 8.1., 15.1., 22.1.26, 17.30 - 20.30 Uhr</t>
  </si>
  <si>
    <t>Mi, 25.2., 25.3.26, 14.00 - 17.00 Uhr</t>
  </si>
  <si>
    <t>Mi, 15.10., 29.4.26, 14.30 - 17.30 Uhr</t>
  </si>
  <si>
    <t>Einführung ins digiOne der "Sprachstarken 7-9"</t>
  </si>
  <si>
    <t>Mi, 4.2.26, 13.30 - 17.00 Uhr; Sa, 2.5.26, 08.30 - 12.00 Uhr</t>
  </si>
  <si>
    <t>Sa, 22.11.25, 24.1.26, 08.45 - 12.15 Uhr</t>
  </si>
  <si>
    <t>Di, 24.3., 26.5.26, 17.30 - 20.30 Uhr</t>
  </si>
  <si>
    <t>Do, 11.9., 30.10.25, 17.30 - 20.30 Uhr</t>
  </si>
  <si>
    <t>Mi, 20.8., 27.8., 3.9., 10.9., 17.9., 24.9.25,17.00 - 18.30 Uhr</t>
  </si>
  <si>
    <t>Do, 18.9., 22.1.26, 17.30 - 20.30 Uhr</t>
  </si>
  <si>
    <t>Mi, 25.2., 6.5.26, 14.00 - 18.00 Uhr</t>
  </si>
  <si>
    <t>Umgang mit Rechenschwierigkeiten: Wie werden Schülerinnen und Schüler zu flexiblen Rechnern?</t>
  </si>
  <si>
    <t>Mi, 22.10, 5.11.25, 17.00 - 20.00 Uhr</t>
  </si>
  <si>
    <t>Mi, 10.6.26, 13.30 - 17.00 Uhr (Verschiebedatum: 17.6.26)</t>
  </si>
  <si>
    <t>Mi, 20.5., 27.5.26, 13.30 - 17.30 Uhr</t>
  </si>
  <si>
    <t>Mi, 17.9., 5.11.25, 29.4.26, 14.00 - 17.00 Uhr</t>
  </si>
  <si>
    <t>Mi, 21.5.25, 14.00 - 18.00 Uhr (Anmeldeschluss: 10.5.25)</t>
  </si>
  <si>
    <t>Sa, 18.10.25, 09.30 - 15.00 Uhr (Kursort: Bern)</t>
  </si>
  <si>
    <t>Mi, 14.1., 4.2., 18.3.26, 13.30 - 17.00 Zgr</t>
  </si>
  <si>
    <t>Sa, 29.11.25, 31.1.26,  08.30 - 16.30 Uhr</t>
  </si>
  <si>
    <t>Mi, 19.11., 26.11.25, 13.30 - 17.00 Uhr</t>
  </si>
  <si>
    <t>Mi, 3.12., 10.12.25, 13.30 - 17.00 Uhr</t>
  </si>
  <si>
    <t>Mi, 21.1., 28.1.26, 13.30 - 17.00 Uhr</t>
  </si>
  <si>
    <t>Mi, 22.4., 29.4.26, 13.30 - 17.00 Uhr</t>
  </si>
  <si>
    <t>Mi, 12.11., 3.12.25, 13.30 - 17.00 Uhr</t>
  </si>
  <si>
    <t>Fr, 23.1.26, 17.30 - 20.30 Uhr; Sa, 24.1., 31.1.26, 08.30 - 17.00 Uhr</t>
  </si>
  <si>
    <t>Sa, 22.11., 29.11.25, 08.30 - 16.30 Uhr</t>
  </si>
  <si>
    <t>Sa, 25.10., 15.11.25, 08.30 - 17.00 Uhr</t>
  </si>
  <si>
    <t>Sportkompakt Herbstweiterbildungstag 2025</t>
  </si>
  <si>
    <t>Sportkompakt Frühlingsweiterbildung 2026</t>
  </si>
  <si>
    <t>Fr, 30.1.26 - So, 01.02.26, 08.00 - 16.00 Uhr (Achtung! Inkl. Übernachtungen)</t>
  </si>
  <si>
    <t>Mo, 17.11.25, 1700 - 18.00 Uhr</t>
  </si>
  <si>
    <t>Sa, 30.8., 20.9.25, 08.30 - 16.30 Uhr</t>
  </si>
  <si>
    <t>Mi, 27.8., 3.9.25, 13.30 - 17.00 Uhr</t>
  </si>
  <si>
    <t>Mi, 27.8., 17.9.25, 14.00 - 17.00 Uhr</t>
  </si>
  <si>
    <t>Mi, 25.2., 18.3.26, 17.00 - 18.30 Uhr</t>
  </si>
  <si>
    <t>Mi, 29.10.25, 11.3.26, 14.00 - 17.00 Uhr</t>
  </si>
  <si>
    <t>Mi, 11.6.25 - Fr, 13.6.25, 08.30 - 16.30 Uhr (Anmeldeschluss: 15.5.25)</t>
  </si>
  <si>
    <t>Bitte wählen</t>
  </si>
  <si>
    <t>25/11.01.01SZ</t>
  </si>
  <si>
    <t>25/11.05.01SZ</t>
  </si>
  <si>
    <t>25/16.01.01SZ</t>
  </si>
  <si>
    <t>25/24.01.01SZ</t>
  </si>
  <si>
    <t>25/11.02.01SZ</t>
  </si>
  <si>
    <t>25/11.04.01SZ</t>
  </si>
  <si>
    <t>25/12.01.01SZ</t>
  </si>
  <si>
    <t>25/14.01.01SZ</t>
  </si>
  <si>
    <t>25/21.02.01SZ</t>
  </si>
  <si>
    <t>25/23.08.01SZ</t>
  </si>
  <si>
    <t>25/36.02.01SZ</t>
  </si>
  <si>
    <t>25/51.03.01SZ</t>
  </si>
  <si>
    <t>Anteil Gemeinde</t>
  </si>
  <si>
    <t>Kat.</t>
  </si>
  <si>
    <t>25/11.02.01LU</t>
  </si>
  <si>
    <t>25/21.02.01LU</t>
  </si>
  <si>
    <t>25/23.03.01LU</t>
  </si>
  <si>
    <t>25/31.01.01LU</t>
  </si>
  <si>
    <t>25/31.02.01LU</t>
  </si>
  <si>
    <t>25/31.03.01LU</t>
  </si>
  <si>
    <t>25/31.04.01LU</t>
  </si>
  <si>
    <t>25/31.05.01LU</t>
  </si>
  <si>
    <t>25/31.06.01LU</t>
  </si>
  <si>
    <t>25/31.11.01LU</t>
  </si>
  <si>
    <t>25/31.11.02LU</t>
  </si>
  <si>
    <t>25/31.12.01LU</t>
  </si>
  <si>
    <t>25/31.13.01LU</t>
  </si>
  <si>
    <t>25/31.14.01LU</t>
  </si>
  <si>
    <t>25/31.15.01LU</t>
  </si>
  <si>
    <t>25/31.31.01LU</t>
  </si>
  <si>
    <t>25/31.51.01LU</t>
  </si>
  <si>
    <t>25/33.01.01LU</t>
  </si>
  <si>
    <t>25/36.01.01LU</t>
  </si>
  <si>
    <t>25/41.21.01LU</t>
  </si>
  <si>
    <t>25/51.10.01LU</t>
  </si>
  <si>
    <t>25/52.13.01LU</t>
  </si>
  <si>
    <t>25/52.25.01LU</t>
  </si>
  <si>
    <t>25/52.27.01LU</t>
  </si>
  <si>
    <t>25/61.08.01LU</t>
  </si>
  <si>
    <t>25/74.01.01LU</t>
  </si>
  <si>
    <t>25/75.05.01LU</t>
  </si>
  <si>
    <t>25/76.01.01LU</t>
  </si>
  <si>
    <t>25/76.01.02LU</t>
  </si>
  <si>
    <t>25/76.01.03LU</t>
  </si>
  <si>
    <t>25/76.01.04LU</t>
  </si>
  <si>
    <t>25/76.02.01LU</t>
  </si>
  <si>
    <t>25/77.03.01LU</t>
  </si>
  <si>
    <t>25/79.01.01LU</t>
  </si>
  <si>
    <t>25/79.04.01LU</t>
  </si>
  <si>
    <t>25/79.05.01LU</t>
  </si>
  <si>
    <t>25/84.06.01LU</t>
  </si>
  <si>
    <t>25/95.07.01LU</t>
  </si>
  <si>
    <t>25/104.09.01ZG</t>
  </si>
  <si>
    <t>25/104.13.01ZG</t>
  </si>
  <si>
    <t>Weitere Informationen siehe Kursausschreibung</t>
  </si>
  <si>
    <t xml:space="preserve">Sommerkurs: Unterrichtsplanung für die Kindergartenstufe (Kostenbeteiligung LP ab 4. Berufsjahr 260.00) </t>
  </si>
  <si>
    <t xml:space="preserve">Sommerkurs: Unterrichtsplanung für die Basisstufe (Kostenbeteiligung LP ab 4. Berufsjahr 260.00) </t>
  </si>
  <si>
    <t xml:space="preserve">Sommerkurs: Unterrichtsplanung für die Primarstufen 1 und 2 (Kostenbeteiligung LP ab 4. Berufsjahr 260.00) </t>
  </si>
  <si>
    <t xml:space="preserve">Sommerkurs: Unterrichtsplanung für die Primarstufen 3 und 4 (Kostenbeteiligung LP ab 4. Berufsjahr 260.00) </t>
  </si>
  <si>
    <t xml:space="preserve">Sommerkurs: Unterrichtsplanung für die Primarstufen 5 und 6 (Kostenbeteiligung LP ab 4. Berufsjahr 260.00) </t>
  </si>
  <si>
    <t xml:space="preserve">Sommerkurs: Unterrichtsplanung für die Sekundarstufe I (Kostenbeteiligung LP ab 4. Berufsjahr 260.00) </t>
  </si>
  <si>
    <t xml:space="preserve">Praxisgruppe Lehrpersonen Kindergarten (Kostenbeteiligung LP ab 4. Berufsjahr 392.00) </t>
  </si>
  <si>
    <t xml:space="preserve">Praxisgruppe Lehrpersonen Basisstufe (Kostenbeteiligung LP ab 4. Berufsjahr 392.00) </t>
  </si>
  <si>
    <t xml:space="preserve">Praxisgruppe Lehrpersonen Primarstufen 1-2 (Kostenbeteiligung LP ab 4. Berufsjahr 392.00) </t>
  </si>
  <si>
    <t xml:space="preserve">Praxisgruppe Lehrpersonen Primarstufen 3-4 (Kostenbeteiligung LP ab 4. Berufsjahr 392.00) </t>
  </si>
  <si>
    <t xml:space="preserve">Praxisgruppe Lehrpersonen Primarstufen 5-6 (Kostenbeteiligung LP ab 4. Berufsjahr 392.00) </t>
  </si>
  <si>
    <t xml:space="preserve">Praxisgruppe Lehrpersonen Sekundarstufe I (Kostenbeteiligung LP ab 4. Berufsjahr 392.00) </t>
  </si>
  <si>
    <t xml:space="preserve">Praxisgruppe IF/IS (Kostenbeteiligung LP ab 4. Berufsjahr 148.00) </t>
  </si>
  <si>
    <t xml:space="preserve">Praxisgruppe DaZ (Kostenbeteiligung LP ab 4. Berufsjahr 252.00) </t>
  </si>
  <si>
    <t>Grundausbildung Praxislehrperson für die berufspraktische Ausbildung (Kostenübernahmen sind mit der LWB OW zu klären)</t>
  </si>
  <si>
    <t>Mi, 27.8., 30.10.,25, 13.30 - 16.30 Uhr; 26.3.25, 17.15 - 19.30 Uhr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</si>
</sst>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000\ 000\ 00\ 00"/>
    <numFmt numFmtId="166" formatCode="0.00&quot;*&quot;"/>
    <numFmt numFmtId="167" formatCode="0.0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 Unicode MS"/>
      <family val="2"/>
    </font>
    <font>
      <b/>
      <sz val="8"/>
      <color theme="1"/>
      <name val="Arial Unicode MS"/>
      <family val="2"/>
    </font>
    <font>
      <sz val="10"/>
      <color theme="1"/>
      <name val="Arial Unicode MS"/>
      <family val="2"/>
    </font>
    <font>
      <sz val="11"/>
      <color theme="1"/>
      <name val="Arial Unicode MS"/>
      <family val="2"/>
    </font>
    <font>
      <sz val="9"/>
      <color theme="1"/>
      <name val="Arial Unicode MS"/>
      <family val="2"/>
    </font>
    <font>
      <b/>
      <sz val="11"/>
      <color theme="1"/>
      <name val="Arial Unicode MS"/>
      <family val="2"/>
    </font>
    <font>
      <b/>
      <u/>
      <sz val="11"/>
      <color theme="1"/>
      <name val="Arial Unicode MS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12"/>
      <color theme="0"/>
      <name val="Arial"/>
      <family val="2"/>
    </font>
    <font>
      <sz val="8"/>
      <color rgb="FF000000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u/>
      <sz val="8"/>
      <color theme="10"/>
      <name val="Arial Narrow"/>
      <family val="2"/>
    </font>
    <font>
      <u/>
      <sz val="8"/>
      <color theme="3"/>
      <name val="Arial Narrow"/>
      <family val="2"/>
    </font>
    <font>
      <b/>
      <sz val="10"/>
      <color theme="0"/>
      <name val="Arial"/>
      <family val="2"/>
    </font>
    <font>
      <b/>
      <i/>
      <sz val="9"/>
      <color theme="1"/>
      <name val="Arial"/>
      <family val="2"/>
    </font>
    <font>
      <b/>
      <sz val="9"/>
      <color theme="0"/>
      <name val="Arial Unicode MS"/>
      <family val="2"/>
    </font>
    <font>
      <b/>
      <sz val="10"/>
      <color theme="1"/>
      <name val="Arial"/>
      <family val="2"/>
    </font>
    <font>
      <sz val="10"/>
      <color theme="1"/>
      <name val="Arial Nova Cond"/>
      <family val="2"/>
    </font>
    <font>
      <sz val="10"/>
      <name val="Arial Nova Cond"/>
      <family val="2"/>
    </font>
    <font>
      <sz val="9"/>
      <color theme="1"/>
      <name val="Arial Nova Cond Light"/>
      <family val="2"/>
    </font>
    <font>
      <b/>
      <sz val="14"/>
      <color theme="1"/>
      <name val="Arial Nova Cond"/>
      <family val="2"/>
    </font>
    <font>
      <b/>
      <sz val="14"/>
      <color theme="0"/>
      <name val="Arial Nova Cond"/>
      <family val="2"/>
    </font>
    <font>
      <b/>
      <sz val="11"/>
      <color theme="9" tint="-0.499984740745262"/>
      <name val="Arial Nova Cond"/>
      <family val="2"/>
    </font>
    <font>
      <sz val="9"/>
      <color theme="1"/>
      <name val="Arial Nova Cond"/>
      <family val="2"/>
    </font>
    <font>
      <sz val="10"/>
      <color theme="1"/>
      <name val="Arial Unicode MS"/>
    </font>
    <font>
      <b/>
      <u/>
      <sz val="8"/>
      <color theme="1"/>
      <name val="Arial"/>
      <family val="2"/>
    </font>
    <font>
      <b/>
      <sz val="14"/>
      <color theme="0"/>
      <name val="Arial Unicode MS"/>
    </font>
    <font>
      <sz val="8"/>
      <color rgb="FF000000"/>
      <name val="Arial Nova Cond Light"/>
      <family val="2"/>
    </font>
    <font>
      <sz val="8"/>
      <color theme="1"/>
      <name val="Arial Nova Cond Light"/>
      <family val="2"/>
    </font>
    <font>
      <sz val="10"/>
      <color theme="1"/>
      <name val="Arial Nova Cond Light"/>
      <family val="2"/>
    </font>
    <font>
      <b/>
      <u/>
      <sz val="10"/>
      <color theme="1"/>
      <name val="Arial Nova Cond"/>
      <family val="2"/>
    </font>
    <font>
      <b/>
      <u/>
      <sz val="10"/>
      <color theme="3"/>
      <name val="Arial Narrow"/>
      <family val="2"/>
    </font>
    <font>
      <b/>
      <sz val="11"/>
      <color rgb="FF002060"/>
      <name val="Arial Nova Cond"/>
      <family val="2"/>
    </font>
    <font>
      <sz val="8"/>
      <name val="Calibri"/>
      <family val="2"/>
      <scheme val="minor"/>
    </font>
    <font>
      <sz val="9"/>
      <color rgb="FF000000"/>
      <name val="Arial Nova Cond Light"/>
      <family val="2"/>
    </font>
    <font>
      <b/>
      <sz val="9"/>
      <color theme="3"/>
      <name val="Arial Narrow"/>
      <family val="2"/>
    </font>
    <font>
      <b/>
      <sz val="12"/>
      <color theme="0"/>
      <name val="Arial Unicode MS"/>
    </font>
    <font>
      <b/>
      <sz val="9"/>
      <color rgb="FF000000"/>
      <name val="Arial Nova Cond Light"/>
      <family val="2"/>
    </font>
    <font>
      <b/>
      <sz val="9"/>
      <color theme="1"/>
      <name val="Arial Nova Cond Light"/>
      <family val="2"/>
    </font>
    <font>
      <sz val="9"/>
      <color theme="0"/>
      <name val="Arial Unicode MS"/>
      <family val="2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200">
    <xf numFmtId="0" fontId="0" fillId="0" borderId="0" xfId="0"/>
    <xf numFmtId="0" fontId="2" fillId="0" borderId="1" xfId="0" applyFont="1" applyBorder="1" applyAlignment="1">
      <alignment vertical="top" wrapText="1"/>
    </xf>
    <xf numFmtId="49" fontId="6" fillId="0" borderId="0" xfId="0" applyNumberFormat="1" applyFont="1" applyAlignment="1" applyProtection="1">
      <alignment vertical="top" wrapText="1"/>
      <protection hidden="1"/>
    </xf>
    <xf numFmtId="0" fontId="2" fillId="0" borderId="0" xfId="0" applyFont="1" applyAlignment="1" applyProtection="1">
      <alignment wrapText="1"/>
      <protection hidden="1"/>
    </xf>
    <xf numFmtId="0" fontId="3" fillId="2" borderId="1" xfId="0" applyFont="1" applyFill="1" applyBorder="1" applyAlignment="1">
      <alignment vertical="top" wrapText="1"/>
    </xf>
    <xf numFmtId="165" fontId="3" fillId="2" borderId="1" xfId="0" applyNumberFormat="1" applyFont="1" applyFill="1" applyBorder="1" applyAlignment="1">
      <alignment vertical="top" wrapText="1"/>
    </xf>
    <xf numFmtId="165" fontId="2" fillId="0" borderId="1" xfId="0" applyNumberFormat="1" applyFont="1" applyBorder="1" applyAlignment="1">
      <alignment vertical="top" wrapText="1"/>
    </xf>
    <xf numFmtId="165" fontId="2" fillId="0" borderId="0" xfId="0" applyNumberFormat="1" applyFont="1" applyAlignment="1" applyProtection="1">
      <alignment wrapText="1"/>
      <protection hidden="1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49" fontId="2" fillId="0" borderId="5" xfId="0" applyNumberFormat="1" applyFont="1" applyBorder="1" applyAlignment="1" applyProtection="1">
      <alignment wrapText="1"/>
      <protection locked="0"/>
    </xf>
    <xf numFmtId="0" fontId="2" fillId="6" borderId="3" xfId="0" applyFont="1" applyFill="1" applyBorder="1"/>
    <xf numFmtId="0" fontId="2" fillId="6" borderId="4" xfId="0" applyFont="1" applyFill="1" applyBorder="1"/>
    <xf numFmtId="49" fontId="9" fillId="0" borderId="1" xfId="0" applyNumberFormat="1" applyFont="1" applyBorder="1" applyAlignment="1" applyProtection="1">
      <alignment vertical="top" wrapText="1"/>
      <protection locked="0"/>
    </xf>
    <xf numFmtId="49" fontId="10" fillId="0" borderId="0" xfId="0" applyNumberFormat="1" applyFont="1" applyAlignment="1" applyProtection="1">
      <alignment vertical="top" wrapText="1"/>
      <protection hidden="1"/>
    </xf>
    <xf numFmtId="49" fontId="10" fillId="0" borderId="1" xfId="0" applyNumberFormat="1" applyFont="1" applyBorder="1" applyAlignment="1" applyProtection="1">
      <alignment vertical="top" wrapText="1"/>
      <protection locked="0"/>
    </xf>
    <xf numFmtId="2" fontId="10" fillId="0" borderId="1" xfId="0" applyNumberFormat="1" applyFont="1" applyBorder="1" applyAlignment="1" applyProtection="1">
      <alignment vertical="top" wrapText="1"/>
      <protection locked="0" hidden="1"/>
    </xf>
    <xf numFmtId="2" fontId="10" fillId="0" borderId="0" xfId="0" applyNumberFormat="1" applyFont="1" applyAlignment="1" applyProtection="1">
      <alignment vertical="top" wrapText="1"/>
      <protection locked="0" hidden="1"/>
    </xf>
    <xf numFmtId="49" fontId="11" fillId="3" borderId="1" xfId="0" applyNumberFormat="1" applyFont="1" applyFill="1" applyBorder="1" applyAlignment="1">
      <alignment horizontal="center" wrapText="1"/>
    </xf>
    <xf numFmtId="2" fontId="11" fillId="3" borderId="1" xfId="0" applyNumberFormat="1" applyFont="1" applyFill="1" applyBorder="1" applyAlignment="1">
      <alignment wrapText="1"/>
    </xf>
    <xf numFmtId="166" fontId="11" fillId="6" borderId="1" xfId="0" applyNumberFormat="1" applyFont="1" applyFill="1" applyBorder="1" applyAlignment="1">
      <alignment horizontal="right" wrapText="1"/>
    </xf>
    <xf numFmtId="49" fontId="9" fillId="0" borderId="0" xfId="0" applyNumberFormat="1" applyFont="1" applyAlignment="1" applyProtection="1">
      <alignment vertical="top" wrapText="1"/>
      <protection hidden="1"/>
    </xf>
    <xf numFmtId="49" fontId="10" fillId="0" borderId="0" xfId="0" applyNumberFormat="1" applyFont="1" applyAlignment="1">
      <alignment vertical="center" wrapText="1"/>
    </xf>
    <xf numFmtId="49" fontId="11" fillId="0" borderId="2" xfId="0" applyNumberFormat="1" applyFont="1" applyBorder="1" applyAlignment="1">
      <alignment vertical="top"/>
    </xf>
    <xf numFmtId="49" fontId="11" fillId="0" borderId="4" xfId="0" applyNumberFormat="1" applyFont="1" applyBorder="1" applyAlignment="1">
      <alignment vertical="top" wrapText="1"/>
    </xf>
    <xf numFmtId="49" fontId="10" fillId="0" borderId="2" xfId="0" applyNumberFormat="1" applyFont="1" applyBorder="1" applyAlignment="1" applyProtection="1">
      <alignment vertical="top" wrapText="1"/>
      <protection locked="0"/>
    </xf>
    <xf numFmtId="14" fontId="10" fillId="0" borderId="2" xfId="0" applyNumberFormat="1" applyFont="1" applyBorder="1" applyAlignment="1" applyProtection="1">
      <alignment horizontal="left" vertical="top" wrapText="1"/>
      <protection locked="0"/>
    </xf>
    <xf numFmtId="2" fontId="2" fillId="0" borderId="1" xfId="0" applyNumberFormat="1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9" fillId="0" borderId="0" xfId="0" applyFont="1" applyAlignment="1">
      <alignment horizontal="left"/>
    </xf>
    <xf numFmtId="2" fontId="9" fillId="0" borderId="0" xfId="0" applyNumberFormat="1" applyFont="1" applyAlignment="1">
      <alignment horizontal="right"/>
    </xf>
    <xf numFmtId="49" fontId="11" fillId="2" borderId="1" xfId="0" applyNumberFormat="1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7" fillId="0" borderId="0" xfId="2" applyFont="1" applyAlignment="1" applyProtection="1">
      <alignment wrapText="1"/>
      <protection locked="0"/>
    </xf>
    <xf numFmtId="167" fontId="10" fillId="0" borderId="1" xfId="0" applyNumberFormat="1" applyFont="1" applyBorder="1" applyAlignment="1" applyProtection="1">
      <alignment horizontal="center" vertical="top" wrapText="1"/>
      <protection locked="0" hidden="1"/>
    </xf>
    <xf numFmtId="0" fontId="9" fillId="0" borderId="0" xfId="0" applyFont="1" applyAlignment="1">
      <alignment horizontal="center"/>
    </xf>
    <xf numFmtId="0" fontId="9" fillId="0" borderId="1" xfId="0" applyFont="1" applyBorder="1" applyAlignment="1" applyProtection="1">
      <alignment vertical="top" wrapText="1"/>
      <protection hidden="1"/>
    </xf>
    <xf numFmtId="2" fontId="9" fillId="0" borderId="1" xfId="0" applyNumberFormat="1" applyFont="1" applyBorder="1" applyAlignment="1" applyProtection="1">
      <alignment horizontal="right" vertical="top" wrapText="1"/>
      <protection hidden="1"/>
    </xf>
    <xf numFmtId="0" fontId="11" fillId="6" borderId="1" xfId="0" applyFont="1" applyFill="1" applyBorder="1" applyAlignment="1">
      <alignment horizontal="right"/>
    </xf>
    <xf numFmtId="167" fontId="11" fillId="6" borderId="1" xfId="0" applyNumberFormat="1" applyFont="1" applyFill="1" applyBorder="1" applyAlignment="1">
      <alignment horizontal="center" wrapText="1"/>
    </xf>
    <xf numFmtId="2" fontId="11" fillId="6" borderId="1" xfId="0" applyNumberFormat="1" applyFont="1" applyFill="1" applyBorder="1" applyAlignment="1">
      <alignment horizontal="right" wrapText="1"/>
    </xf>
    <xf numFmtId="0" fontId="18" fillId="0" borderId="0" xfId="2" applyAlignment="1" applyProtection="1">
      <alignment wrapText="1"/>
      <protection locked="0"/>
    </xf>
    <xf numFmtId="0" fontId="14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9" fontId="9" fillId="0" borderId="0" xfId="0" applyNumberFormat="1" applyFont="1" applyAlignment="1" applyProtection="1">
      <alignment horizontal="right" vertical="top" wrapText="1"/>
      <protection hidden="1"/>
    </xf>
    <xf numFmtId="49" fontId="10" fillId="0" borderId="4" xfId="0" applyNumberFormat="1" applyFont="1" applyBorder="1" applyAlignment="1" applyProtection="1">
      <alignment vertical="top" wrapText="1"/>
      <protection locked="0"/>
    </xf>
    <xf numFmtId="49" fontId="10" fillId="0" borderId="2" xfId="0" applyNumberFormat="1" applyFont="1" applyBorder="1" applyAlignment="1" applyProtection="1">
      <alignment vertical="top"/>
      <protection locked="0"/>
    </xf>
    <xf numFmtId="49" fontId="11" fillId="9" borderId="1" xfId="0" applyNumberFormat="1" applyFont="1" applyFill="1" applyBorder="1" applyAlignment="1">
      <alignment vertical="center" wrapText="1"/>
    </xf>
    <xf numFmtId="49" fontId="11" fillId="9" borderId="2" xfId="0" applyNumberFormat="1" applyFont="1" applyFill="1" applyBorder="1" applyAlignment="1">
      <alignment vertical="center"/>
    </xf>
    <xf numFmtId="49" fontId="11" fillId="9" borderId="4" xfId="0" applyNumberFormat="1" applyFont="1" applyFill="1" applyBorder="1" applyAlignment="1">
      <alignment vertical="center" wrapText="1"/>
    </xf>
    <xf numFmtId="49" fontId="11" fillId="9" borderId="1" xfId="0" applyNumberFormat="1" applyFont="1" applyFill="1" applyBorder="1" applyAlignment="1">
      <alignment horizontal="center" vertical="center" wrapText="1"/>
    </xf>
    <xf numFmtId="167" fontId="12" fillId="10" borderId="1" xfId="0" applyNumberFormat="1" applyFont="1" applyFill="1" applyBorder="1" applyAlignment="1">
      <alignment horizontal="center" wrapText="1"/>
    </xf>
    <xf numFmtId="2" fontId="12" fillId="10" borderId="1" xfId="0" applyNumberFormat="1" applyFont="1" applyFill="1" applyBorder="1" applyAlignment="1">
      <alignment horizontal="right" wrapText="1"/>
    </xf>
    <xf numFmtId="166" fontId="12" fillId="10" borderId="1" xfId="0" applyNumberFormat="1" applyFont="1" applyFill="1" applyBorder="1" applyAlignment="1">
      <alignment horizontal="right" wrapText="1"/>
    </xf>
    <xf numFmtId="167" fontId="19" fillId="4" borderId="1" xfId="0" applyNumberFormat="1" applyFont="1" applyFill="1" applyBorder="1" applyAlignment="1">
      <alignment horizontal="center" wrapText="1"/>
    </xf>
    <xf numFmtId="2" fontId="19" fillId="4" borderId="1" xfId="0" applyNumberFormat="1" applyFont="1" applyFill="1" applyBorder="1" applyAlignment="1">
      <alignment horizontal="right" wrapText="1"/>
    </xf>
    <xf numFmtId="49" fontId="11" fillId="0" borderId="0" xfId="0" applyNumberFormat="1" applyFont="1" applyAlignment="1" applyProtection="1">
      <alignment wrapText="1"/>
      <protection hidden="1"/>
    </xf>
    <xf numFmtId="49" fontId="11" fillId="0" borderId="0" xfId="0" applyNumberFormat="1" applyFont="1" applyAlignment="1" applyProtection="1">
      <alignment vertical="top"/>
      <protection hidden="1"/>
    </xf>
    <xf numFmtId="49" fontId="11" fillId="0" borderId="0" xfId="0" applyNumberFormat="1" applyFont="1" applyAlignment="1" applyProtection="1">
      <alignment vertical="top" wrapText="1"/>
      <protection hidden="1"/>
    </xf>
    <xf numFmtId="49" fontId="20" fillId="0" borderId="0" xfId="0" applyNumberFormat="1" applyFont="1" applyAlignment="1" applyProtection="1">
      <alignment vertical="top" wrapText="1"/>
      <protection locked="0" hidden="1"/>
    </xf>
    <xf numFmtId="0" fontId="6" fillId="0" borderId="0" xfId="0" applyFont="1" applyAlignment="1">
      <alignment horizontal="center" wrapText="1"/>
    </xf>
    <xf numFmtId="49" fontId="14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49" fontId="6" fillId="0" borderId="0" xfId="0" applyNumberFormat="1" applyFont="1" applyAlignment="1" applyProtection="1">
      <alignment vertical="top" wrapText="1"/>
      <protection locked="0" hidden="1"/>
    </xf>
    <xf numFmtId="0" fontId="23" fillId="0" borderId="1" xfId="0" applyFont="1" applyBorder="1" applyAlignment="1">
      <alignment wrapText="1"/>
    </xf>
    <xf numFmtId="49" fontId="23" fillId="0" borderId="0" xfId="0" applyNumberFormat="1" applyFont="1" applyAlignment="1">
      <alignment horizontal="center"/>
    </xf>
    <xf numFmtId="49" fontId="23" fillId="0" borderId="0" xfId="0" applyNumberFormat="1" applyFont="1" applyAlignment="1">
      <alignment horizontal="left" wrapText="1"/>
    </xf>
    <xf numFmtId="49" fontId="23" fillId="0" borderId="0" xfId="0" applyNumberFormat="1" applyFont="1" applyAlignment="1">
      <alignment horizontal="left"/>
    </xf>
    <xf numFmtId="49" fontId="23" fillId="0" borderId="1" xfId="0" applyNumberFormat="1" applyFont="1" applyBorder="1" applyAlignment="1">
      <alignment wrapText="1"/>
    </xf>
    <xf numFmtId="0" fontId="23" fillId="0" borderId="0" xfId="0" applyFont="1" applyAlignment="1">
      <alignment horizontal="center"/>
    </xf>
    <xf numFmtId="0" fontId="27" fillId="4" borderId="0" xfId="0" applyFont="1" applyFill="1" applyAlignment="1">
      <alignment horizontal="right"/>
    </xf>
    <xf numFmtId="0" fontId="23" fillId="2" borderId="0" xfId="0" applyFont="1" applyFill="1" applyAlignment="1">
      <alignment horizontal="center"/>
    </xf>
    <xf numFmtId="2" fontId="29" fillId="0" borderId="1" xfId="0" applyNumberFormat="1" applyFont="1" applyBorder="1" applyAlignment="1">
      <alignment wrapText="1"/>
    </xf>
    <xf numFmtId="0" fontId="9" fillId="0" borderId="1" xfId="0" applyFont="1" applyBorder="1" applyAlignment="1" applyProtection="1">
      <alignment horizontal="center" vertical="top" wrapText="1"/>
      <protection hidden="1"/>
    </xf>
    <xf numFmtId="0" fontId="18" fillId="0" borderId="6" xfId="2" applyBorder="1" applyAlignment="1" applyProtection="1">
      <alignment wrapText="1"/>
    </xf>
    <xf numFmtId="49" fontId="23" fillId="0" borderId="1" xfId="0" applyNumberFormat="1" applyFont="1" applyBorder="1" applyAlignment="1">
      <alignment horizontal="left" wrapText="1"/>
    </xf>
    <xf numFmtId="49" fontId="33" fillId="0" borderId="0" xfId="0" applyNumberFormat="1" applyFont="1" applyAlignment="1">
      <alignment horizontal="center"/>
    </xf>
    <xf numFmtId="0" fontId="33" fillId="0" borderId="0" xfId="0" applyFont="1" applyAlignment="1">
      <alignment horizontal="left" wrapText="1"/>
    </xf>
    <xf numFmtId="1" fontId="34" fillId="0" borderId="0" xfId="0" applyNumberFormat="1" applyFont="1" applyAlignment="1">
      <alignment horizontal="left"/>
    </xf>
    <xf numFmtId="0" fontId="35" fillId="0" borderId="0" xfId="0" applyFont="1" applyAlignment="1">
      <alignment horizontal="left"/>
    </xf>
    <xf numFmtId="2" fontId="25" fillId="0" borderId="1" xfId="0" applyNumberFormat="1" applyFont="1" applyBorder="1" applyAlignment="1">
      <alignment wrapText="1"/>
    </xf>
    <xf numFmtId="1" fontId="35" fillId="0" borderId="0" xfId="0" applyNumberFormat="1" applyFont="1" applyAlignment="1">
      <alignment horizontal="left"/>
    </xf>
    <xf numFmtId="164" fontId="35" fillId="0" borderId="0" xfId="1" applyFont="1" applyAlignment="1">
      <alignment horizontal="center"/>
    </xf>
    <xf numFmtId="49" fontId="23" fillId="0" borderId="0" xfId="0" applyNumberFormat="1" applyFont="1" applyAlignment="1">
      <alignment wrapText="1"/>
    </xf>
    <xf numFmtId="0" fontId="23" fillId="0" borderId="1" xfId="0" applyFont="1" applyBorder="1" applyAlignment="1">
      <alignment horizontal="left" wrapText="1"/>
    </xf>
    <xf numFmtId="0" fontId="23" fillId="0" borderId="1" xfId="0" applyFont="1" applyBorder="1" applyAlignment="1">
      <alignment horizontal="center" wrapText="1"/>
    </xf>
    <xf numFmtId="2" fontId="23" fillId="0" borderId="1" xfId="0" applyNumberFormat="1" applyFont="1" applyBorder="1" applyAlignment="1">
      <alignment wrapText="1"/>
    </xf>
    <xf numFmtId="0" fontId="23" fillId="0" borderId="0" xfId="0" applyFont="1" applyAlignment="1"/>
    <xf numFmtId="0" fontId="6" fillId="0" borderId="0" xfId="0" applyFont="1" applyAlignment="1"/>
    <xf numFmtId="0" fontId="23" fillId="2" borderId="0" xfId="0" applyFont="1" applyFill="1" applyAlignment="1"/>
    <xf numFmtId="0" fontId="4" fillId="2" borderId="0" xfId="0" applyFont="1" applyFill="1" applyAlignment="1"/>
    <xf numFmtId="0" fontId="23" fillId="9" borderId="0" xfId="0" applyFont="1" applyFill="1" applyAlignment="1"/>
    <xf numFmtId="0" fontId="21" fillId="12" borderId="0" xfId="0" applyFont="1" applyFill="1" applyAlignment="1" applyProtection="1">
      <alignment horizontal="center"/>
      <protection locked="0"/>
    </xf>
    <xf numFmtId="0" fontId="21" fillId="12" borderId="0" xfId="0" applyFont="1" applyFill="1" applyAlignment="1" applyProtection="1">
      <protection locked="0"/>
    </xf>
    <xf numFmtId="0" fontId="21" fillId="12" borderId="0" xfId="0" applyFont="1" applyFill="1" applyAlignment="1" applyProtection="1">
      <alignment wrapText="1"/>
      <protection locked="0"/>
    </xf>
    <xf numFmtId="14" fontId="23" fillId="0" borderId="1" xfId="0" quotePrefix="1" applyNumberFormat="1" applyFont="1" applyBorder="1" applyAlignment="1">
      <alignment wrapText="1"/>
    </xf>
    <xf numFmtId="0" fontId="23" fillId="0" borderId="1" xfId="0" applyFont="1" applyBorder="1" applyAlignment="1" applyProtection="1">
      <protection locked="0"/>
    </xf>
    <xf numFmtId="167" fontId="23" fillId="0" borderId="1" xfId="0" applyNumberFormat="1" applyFont="1" applyBorder="1" applyAlignment="1">
      <alignment horizontal="center" wrapText="1"/>
    </xf>
    <xf numFmtId="2" fontId="23" fillId="0" borderId="1" xfId="0" applyNumberFormat="1" applyFont="1" applyBorder="1" applyAlignment="1">
      <alignment horizontal="right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/>
    <xf numFmtId="14" fontId="23" fillId="0" borderId="1" xfId="0" quotePrefix="1" applyNumberFormat="1" applyFont="1" applyBorder="1" applyAlignment="1"/>
    <xf numFmtId="2" fontId="10" fillId="0" borderId="0" xfId="0" applyNumberFormat="1" applyFont="1" applyAlignment="1" applyProtection="1">
      <alignment vertical="top" wrapText="1"/>
      <protection hidden="1"/>
    </xf>
    <xf numFmtId="2" fontId="6" fillId="0" borderId="0" xfId="0" applyNumberFormat="1" applyFont="1" applyAlignment="1" applyProtection="1">
      <alignment vertical="top" wrapText="1"/>
      <protection hidden="1"/>
    </xf>
    <xf numFmtId="0" fontId="23" fillId="0" borderId="0" xfId="0" applyFont="1" applyAlignment="1">
      <alignment wrapText="1"/>
    </xf>
    <xf numFmtId="0" fontId="23" fillId="2" borderId="0" xfId="0" applyFont="1" applyFill="1" applyAlignment="1">
      <alignment wrapText="1"/>
    </xf>
    <xf numFmtId="49" fontId="40" fillId="0" borderId="0" xfId="0" applyNumberFormat="1" applyFont="1" applyAlignment="1">
      <alignment horizontal="center"/>
    </xf>
    <xf numFmtId="0" fontId="40" fillId="0" borderId="0" xfId="0" applyFont="1" applyAlignment="1">
      <alignment horizontal="left" wrapText="1"/>
    </xf>
    <xf numFmtId="1" fontId="25" fillId="0" borderId="0" xfId="0" applyNumberFormat="1" applyFont="1" applyAlignment="1">
      <alignment horizontal="left"/>
    </xf>
    <xf numFmtId="0" fontId="25" fillId="0" borderId="0" xfId="0" applyFont="1" applyAlignment="1">
      <alignment horizontal="left" wrapText="1"/>
    </xf>
    <xf numFmtId="0" fontId="29" fillId="0" borderId="0" xfId="0" applyFont="1" applyAlignment="1">
      <alignment horizontal="left"/>
    </xf>
    <xf numFmtId="0" fontId="29" fillId="0" borderId="0" xfId="0" applyFont="1" applyAlignment="1">
      <alignment horizontal="left" wrapText="1"/>
    </xf>
    <xf numFmtId="164" fontId="29" fillId="0" borderId="0" xfId="1" applyFont="1" applyAlignment="1">
      <alignment wrapText="1"/>
    </xf>
    <xf numFmtId="14" fontId="25" fillId="0" borderId="1" xfId="0" quotePrefix="1" applyNumberFormat="1" applyFont="1" applyBorder="1" applyAlignment="1">
      <alignment wrapText="1"/>
    </xf>
    <xf numFmtId="0" fontId="25" fillId="0" borderId="1" xfId="0" applyFont="1" applyBorder="1" applyAlignment="1">
      <alignment wrapText="1"/>
    </xf>
    <xf numFmtId="0" fontId="25" fillId="0" borderId="1" xfId="0" applyFont="1" applyBorder="1" applyAlignment="1"/>
    <xf numFmtId="0" fontId="25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5" fillId="0" borderId="0" xfId="0" applyFont="1" applyAlignment="1">
      <alignment horizontal="center"/>
    </xf>
    <xf numFmtId="0" fontId="23" fillId="0" borderId="1" xfId="0" applyFont="1" applyFill="1" applyBorder="1" applyAlignment="1">
      <alignment wrapText="1"/>
    </xf>
    <xf numFmtId="1" fontId="25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1" fontId="9" fillId="0" borderId="0" xfId="0" applyNumberFormat="1" applyFont="1" applyAlignment="1">
      <alignment horizontal="center" wrapText="1"/>
    </xf>
    <xf numFmtId="0" fontId="6" fillId="0" borderId="1" xfId="0" applyFont="1" applyBorder="1" applyAlignment="1">
      <alignment horizontal="left"/>
    </xf>
    <xf numFmtId="0" fontId="6" fillId="0" borderId="1" xfId="0" applyFont="1" applyBorder="1" applyAlignment="1"/>
    <xf numFmtId="0" fontId="6" fillId="0" borderId="1" xfId="0" applyFont="1" applyBorder="1" applyAlignment="1">
      <alignment horizontal="center" wrapText="1"/>
    </xf>
    <xf numFmtId="0" fontId="26" fillId="0" borderId="0" xfId="0" applyFont="1" applyAlignment="1">
      <alignment horizontal="left"/>
    </xf>
    <xf numFmtId="0" fontId="38" fillId="2" borderId="0" xfId="0" applyFont="1" applyFill="1" applyAlignment="1">
      <alignment horizontal="left"/>
    </xf>
    <xf numFmtId="0" fontId="23" fillId="2" borderId="0" xfId="0" applyFont="1" applyFill="1" applyAlignment="1">
      <alignment horizontal="left"/>
    </xf>
    <xf numFmtId="0" fontId="28" fillId="9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21" fillId="12" borderId="0" xfId="0" applyFont="1" applyFill="1" applyAlignment="1" applyProtection="1">
      <alignment horizontal="left"/>
      <protection locked="0"/>
    </xf>
    <xf numFmtId="0" fontId="23" fillId="0" borderId="1" xfId="0" applyFont="1" applyBorder="1" applyAlignment="1">
      <alignment horizontal="left"/>
    </xf>
    <xf numFmtId="14" fontId="23" fillId="0" borderId="1" xfId="0" quotePrefix="1" applyNumberFormat="1" applyFont="1" applyBorder="1" applyAlignment="1">
      <alignment horizontal="left" wrapText="1"/>
    </xf>
    <xf numFmtId="14" fontId="23" fillId="0" borderId="1" xfId="0" quotePrefix="1" applyNumberFormat="1" applyFont="1" applyBorder="1" applyAlignment="1">
      <alignment horizontal="left"/>
    </xf>
    <xf numFmtId="0" fontId="25" fillId="0" borderId="1" xfId="0" applyFont="1" applyBorder="1" applyAlignment="1">
      <alignment horizontal="left"/>
    </xf>
    <xf numFmtId="14" fontId="29" fillId="0" borderId="1" xfId="0" quotePrefix="1" applyNumberFormat="1" applyFont="1" applyBorder="1" applyAlignment="1">
      <alignment wrapText="1"/>
    </xf>
    <xf numFmtId="0" fontId="29" fillId="0" borderId="1" xfId="0" applyFont="1" applyBorder="1" applyAlignment="1"/>
    <xf numFmtId="49" fontId="29" fillId="0" borderId="1" xfId="0" applyNumberFormat="1" applyFont="1" applyBorder="1" applyAlignment="1">
      <alignment wrapText="1"/>
    </xf>
    <xf numFmtId="0" fontId="10" fillId="0" borderId="1" xfId="0" applyFont="1" applyBorder="1" applyAlignment="1">
      <alignment horizontal="left"/>
    </xf>
    <xf numFmtId="49" fontId="41" fillId="0" borderId="2" xfId="2" applyNumberFormat="1" applyFont="1" applyBorder="1" applyAlignment="1" applyProtection="1">
      <alignment vertical="top" wrapText="1"/>
      <protection locked="0"/>
    </xf>
    <xf numFmtId="49" fontId="11" fillId="0" borderId="0" xfId="0" applyNumberFormat="1" applyFont="1" applyAlignment="1">
      <alignment horizontal="center" vertical="top" wrapText="1"/>
    </xf>
    <xf numFmtId="14" fontId="23" fillId="0" borderId="1" xfId="0" applyNumberFormat="1" applyFont="1" applyBorder="1" applyAlignment="1"/>
    <xf numFmtId="14" fontId="23" fillId="0" borderId="1" xfId="0" applyNumberFormat="1" applyFont="1" applyBorder="1" applyAlignment="1">
      <alignment wrapText="1"/>
    </xf>
    <xf numFmtId="1" fontId="23" fillId="0" borderId="1" xfId="0" applyNumberFormat="1" applyFont="1" applyBorder="1" applyAlignment="1">
      <alignment horizontal="center"/>
    </xf>
    <xf numFmtId="0" fontId="23" fillId="0" borderId="1" xfId="0" applyFont="1" applyBorder="1"/>
    <xf numFmtId="0" fontId="25" fillId="0" borderId="1" xfId="0" quotePrefix="1" applyFont="1" applyBorder="1" applyAlignment="1"/>
    <xf numFmtId="0" fontId="25" fillId="0" borderId="1" xfId="0" quotePrefix="1" applyFont="1" applyBorder="1" applyAlignment="1">
      <alignment wrapText="1"/>
    </xf>
    <xf numFmtId="2" fontId="25" fillId="0" borderId="0" xfId="0" applyNumberFormat="1" applyFont="1" applyAlignment="1">
      <alignment horizontal="center"/>
    </xf>
    <xf numFmtId="2" fontId="6" fillId="0" borderId="0" xfId="0" applyNumberFormat="1" applyFont="1" applyAlignment="1"/>
    <xf numFmtId="0" fontId="21" fillId="13" borderId="0" xfId="0" applyFont="1" applyFill="1" applyAlignment="1" applyProtection="1">
      <alignment wrapText="1"/>
      <protection locked="0"/>
    </xf>
    <xf numFmtId="0" fontId="40" fillId="0" borderId="0" xfId="0" applyFont="1" applyAlignment="1">
      <alignment horizontal="center" wrapText="1"/>
    </xf>
    <xf numFmtId="0" fontId="43" fillId="0" borderId="0" xfId="0" applyFont="1" applyAlignment="1">
      <alignment horizontal="center" wrapText="1"/>
    </xf>
    <xf numFmtId="1" fontId="44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0" fontId="45" fillId="12" borderId="0" xfId="0" applyFont="1" applyFill="1" applyAlignment="1" applyProtection="1">
      <alignment horizontal="left"/>
      <protection locked="0"/>
    </xf>
    <xf numFmtId="0" fontId="45" fillId="12" borderId="0" xfId="0" applyFont="1" applyFill="1" applyAlignment="1" applyProtection="1">
      <protection locked="0"/>
    </xf>
    <xf numFmtId="0" fontId="45" fillId="12" borderId="0" xfId="0" applyFont="1" applyFill="1" applyAlignment="1" applyProtection="1">
      <alignment wrapText="1"/>
      <protection locked="0"/>
    </xf>
    <xf numFmtId="0" fontId="45" fillId="12" borderId="0" xfId="0" applyFont="1" applyFill="1" applyAlignment="1" applyProtection="1">
      <alignment horizontal="center"/>
      <protection locked="0"/>
    </xf>
    <xf numFmtId="0" fontId="45" fillId="13" borderId="0" xfId="0" applyFont="1" applyFill="1" applyAlignment="1" applyProtection="1">
      <alignment wrapText="1"/>
      <protection locked="0"/>
    </xf>
    <xf numFmtId="1" fontId="25" fillId="0" borderId="1" xfId="0" applyNumberFormat="1" applyFont="1" applyBorder="1" applyAlignment="1">
      <alignment horizontal="center" wrapText="1"/>
    </xf>
    <xf numFmtId="1" fontId="34" fillId="0" borderId="0" xfId="0" applyNumberFormat="1" applyFont="1" applyAlignment="1">
      <alignment horizontal="center"/>
    </xf>
    <xf numFmtId="167" fontId="34" fillId="0" borderId="0" xfId="0" applyNumberFormat="1" applyFont="1" applyAlignment="1">
      <alignment horizontal="center"/>
    </xf>
    <xf numFmtId="2" fontId="25" fillId="0" borderId="1" xfId="0" applyNumberFormat="1" applyFont="1" applyBorder="1" applyAlignment="1">
      <alignment horizontal="center" wrapText="1"/>
    </xf>
    <xf numFmtId="167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center"/>
    </xf>
    <xf numFmtId="0" fontId="29" fillId="0" borderId="1" xfId="0" applyFont="1" applyBorder="1" applyAlignment="1">
      <alignment horizontal="left"/>
    </xf>
    <xf numFmtId="49" fontId="32" fillId="13" borderId="0" xfId="0" applyNumberFormat="1" applyFont="1" applyFill="1" applyAlignment="1" applyProtection="1">
      <alignment horizontal="center" vertical="center" wrapText="1"/>
      <protection hidden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12" fillId="10" borderId="2" xfId="0" applyFont="1" applyFill="1" applyBorder="1" applyAlignment="1">
      <alignment horizontal="right" wrapText="1"/>
    </xf>
    <xf numFmtId="0" fontId="12" fillId="10" borderId="3" xfId="0" applyFont="1" applyFill="1" applyBorder="1" applyAlignment="1">
      <alignment horizontal="right" wrapText="1"/>
    </xf>
    <xf numFmtId="0" fontId="12" fillId="10" borderId="4" xfId="0" applyFont="1" applyFill="1" applyBorder="1" applyAlignment="1">
      <alignment horizontal="right" wrapText="1"/>
    </xf>
    <xf numFmtId="49" fontId="9" fillId="0" borderId="10" xfId="0" applyNumberFormat="1" applyFont="1" applyBorder="1" applyAlignment="1" applyProtection="1">
      <alignment horizontal="right" vertical="top" wrapText="1"/>
      <protection hidden="1"/>
    </xf>
    <xf numFmtId="49" fontId="7" fillId="8" borderId="8" xfId="0" applyNumberFormat="1" applyFont="1" applyFill="1" applyBorder="1" applyAlignment="1">
      <alignment horizontal="center" vertical="center" wrapText="1"/>
    </xf>
    <xf numFmtId="49" fontId="7" fillId="8" borderId="0" xfId="0" applyNumberFormat="1" applyFont="1" applyFill="1" applyBorder="1" applyAlignment="1">
      <alignment horizontal="center" vertical="center" wrapText="1"/>
    </xf>
    <xf numFmtId="49" fontId="11" fillId="0" borderId="0" xfId="0" applyNumberFormat="1" applyFont="1" applyAlignment="1">
      <alignment horizontal="center" vertical="top" wrapText="1"/>
    </xf>
    <xf numFmtId="49" fontId="22" fillId="2" borderId="1" xfId="0" applyNumberFormat="1" applyFont="1" applyFill="1" applyBorder="1" applyAlignment="1">
      <alignment horizontal="center" vertical="top" wrapText="1"/>
    </xf>
    <xf numFmtId="49" fontId="22" fillId="2" borderId="2" xfId="0" applyNumberFormat="1" applyFont="1" applyFill="1" applyBorder="1" applyAlignment="1">
      <alignment horizontal="center" vertical="top" wrapText="1"/>
    </xf>
    <xf numFmtId="2" fontId="2" fillId="0" borderId="0" xfId="0" applyNumberFormat="1" applyFont="1" applyAlignment="1" applyProtection="1">
      <alignment horizontal="right" vertical="top" wrapText="1"/>
      <protection hidden="1"/>
    </xf>
    <xf numFmtId="0" fontId="10" fillId="0" borderId="6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49" fontId="13" fillId="4" borderId="0" xfId="0" applyNumberFormat="1" applyFont="1" applyFill="1" applyAlignment="1" applyProtection="1">
      <alignment horizontal="center" vertical="center" wrapText="1"/>
      <protection hidden="1"/>
    </xf>
    <xf numFmtId="0" fontId="10" fillId="7" borderId="8" xfId="0" applyFont="1" applyFill="1" applyBorder="1" applyAlignment="1">
      <alignment horizontal="left" vertical="center" wrapText="1"/>
    </xf>
    <xf numFmtId="0" fontId="10" fillId="7" borderId="0" xfId="0" applyFont="1" applyFill="1" applyBorder="1" applyAlignment="1">
      <alignment horizontal="left" vertical="center" wrapText="1"/>
    </xf>
    <xf numFmtId="0" fontId="11" fillId="3" borderId="2" xfId="0" applyFont="1" applyFill="1" applyBorder="1" applyAlignment="1">
      <alignment horizontal="right" wrapText="1"/>
    </xf>
    <xf numFmtId="0" fontId="11" fillId="3" borderId="3" xfId="0" applyFont="1" applyFill="1" applyBorder="1" applyAlignment="1">
      <alignment horizontal="right" wrapText="1"/>
    </xf>
    <xf numFmtId="0" fontId="11" fillId="3" borderId="4" xfId="0" applyFont="1" applyFill="1" applyBorder="1" applyAlignment="1">
      <alignment horizontal="right" wrapText="1"/>
    </xf>
    <xf numFmtId="0" fontId="19" fillId="4" borderId="8" xfId="0" applyFont="1" applyFill="1" applyBorder="1" applyAlignment="1">
      <alignment horizontal="right" wrapText="1"/>
    </xf>
    <xf numFmtId="0" fontId="19" fillId="4" borderId="0" xfId="0" applyFont="1" applyFill="1" applyBorder="1" applyAlignment="1">
      <alignment horizontal="right" wrapText="1"/>
    </xf>
    <xf numFmtId="0" fontId="19" fillId="4" borderId="9" xfId="0" applyFont="1" applyFill="1" applyBorder="1" applyAlignment="1">
      <alignment horizontal="right" wrapText="1"/>
    </xf>
    <xf numFmtId="49" fontId="7" fillId="5" borderId="8" xfId="0" applyNumberFormat="1" applyFont="1" applyFill="1" applyBorder="1" applyAlignment="1">
      <alignment horizontal="center" vertical="center" wrapText="1"/>
    </xf>
    <xf numFmtId="49" fontId="7" fillId="5" borderId="0" xfId="0" applyNumberFormat="1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23" fillId="2" borderId="0" xfId="0" applyFont="1" applyFill="1" applyAlignment="1">
      <alignment horizontal="left" wrapText="1"/>
    </xf>
    <xf numFmtId="0" fontId="37" fillId="2" borderId="0" xfId="2" applyFont="1" applyFill="1" applyAlignment="1" applyProtection="1">
      <alignment horizontal="left" wrapText="1"/>
    </xf>
    <xf numFmtId="0" fontId="24" fillId="9" borderId="0" xfId="2" applyFont="1" applyFill="1" applyAlignment="1" applyProtection="1">
      <alignment horizontal="left" wrapText="1"/>
    </xf>
    <xf numFmtId="0" fontId="42" fillId="11" borderId="0" xfId="0" applyFont="1" applyFill="1" applyAlignment="1">
      <alignment horizontal="center"/>
    </xf>
  </cellXfs>
  <cellStyles count="4">
    <cellStyle name="Komma" xfId="1" builtinId="3"/>
    <cellStyle name="Komma 2" xfId="3" xr:uid="{00000000-0005-0000-0000-000001000000}"/>
    <cellStyle name="Link" xfId="2" builtinId="8" customBuiltin="1"/>
    <cellStyle name="Standard" xfId="0" builtinId="0"/>
  </cellStyles>
  <dxfs count="92"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7328</xdr:colOff>
      <xdr:row>0</xdr:row>
      <xdr:rowOff>0</xdr:rowOff>
    </xdr:from>
    <xdr:to>
      <xdr:col>3</xdr:col>
      <xdr:colOff>1600201</xdr:colOff>
      <xdr:row>3</xdr:row>
      <xdr:rowOff>7327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245A5B-7CCA-467B-974B-7A1F48B1BD4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6367" b="48849"/>
        <a:stretch/>
      </xdr:blipFill>
      <xdr:spPr bwMode="auto">
        <a:xfrm>
          <a:off x="7328" y="0"/>
          <a:ext cx="5590442" cy="54219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ow.ch/dienstleistungen/5770" TargetMode="External"/><Relationship Id="rId2" Type="http://schemas.openxmlformats.org/officeDocument/2006/relationships/hyperlink" Target="mailto:lwb@ow.ch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w.ch/dienstleistungen/5770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tabColor theme="8" tint="-0.249977111117893"/>
    <pageSetUpPr fitToPage="1"/>
  </sheetPr>
  <dimension ref="A1:K53"/>
  <sheetViews>
    <sheetView workbookViewId="0">
      <selection activeCell="C6" sqref="C6"/>
    </sheetView>
  </sheetViews>
  <sheetFormatPr baseColWidth="10" defaultColWidth="11.42578125" defaultRowHeight="12"/>
  <cols>
    <col min="1" max="1" width="8.5703125" style="2" customWidth="1"/>
    <col min="2" max="2" width="12.42578125" style="2" customWidth="1"/>
    <col min="3" max="3" width="38.85546875" style="2" customWidth="1"/>
    <col min="4" max="4" width="25.7109375" style="2" customWidth="1"/>
    <col min="5" max="5" width="19.7109375" style="2" customWidth="1"/>
    <col min="6" max="6" width="7.7109375" style="2" customWidth="1"/>
    <col min="7" max="7" width="10.42578125" style="2" customWidth="1"/>
    <col min="8" max="16384" width="11.42578125" style="2"/>
  </cols>
  <sheetData>
    <row r="1" spans="1:9">
      <c r="E1" s="169" t="s">
        <v>186</v>
      </c>
      <c r="F1" s="169"/>
      <c r="G1" s="169"/>
      <c r="H1" s="169"/>
    </row>
    <row r="2" spans="1:9">
      <c r="E2" s="169"/>
      <c r="F2" s="169"/>
      <c r="G2" s="169"/>
      <c r="H2" s="169"/>
    </row>
    <row r="3" spans="1:9" ht="18" customHeight="1">
      <c r="E3" s="169"/>
      <c r="F3" s="169"/>
      <c r="G3" s="169"/>
      <c r="H3" s="169"/>
    </row>
    <row r="4" spans="1:9" s="16" customFormat="1" ht="20.45" customHeight="1">
      <c r="A4" s="24"/>
      <c r="B4" s="24"/>
      <c r="C4" s="24"/>
      <c r="D4" s="24"/>
      <c r="E4" s="24"/>
      <c r="F4" s="24"/>
      <c r="G4" s="24"/>
      <c r="H4" s="24"/>
    </row>
    <row r="5" spans="1:9" s="16" customFormat="1" ht="18.75" customHeight="1">
      <c r="A5" s="179" t="s">
        <v>0</v>
      </c>
      <c r="B5" s="179"/>
      <c r="C5" s="180"/>
      <c r="D5" s="185" t="s">
        <v>1</v>
      </c>
      <c r="E5" s="186"/>
      <c r="F5" s="186"/>
      <c r="G5" s="186"/>
      <c r="H5" s="186"/>
    </row>
    <row r="6" spans="1:9" s="16" customFormat="1" ht="18.75" customHeight="1">
      <c r="A6" s="25" t="s">
        <v>2</v>
      </c>
      <c r="B6" s="26"/>
      <c r="C6" s="27"/>
      <c r="D6" s="185"/>
      <c r="E6" s="186"/>
      <c r="F6" s="186"/>
      <c r="G6" s="186"/>
      <c r="H6" s="186"/>
    </row>
    <row r="7" spans="1:9" s="16" customFormat="1" ht="18.75" customHeight="1">
      <c r="A7" s="25" t="s">
        <v>3</v>
      </c>
      <c r="B7" s="26"/>
      <c r="C7" s="27"/>
      <c r="D7" s="185"/>
      <c r="E7" s="186"/>
      <c r="F7" s="186"/>
      <c r="G7" s="186"/>
      <c r="H7" s="186"/>
    </row>
    <row r="8" spans="1:9" s="16" customFormat="1" ht="18.75" customHeight="1">
      <c r="A8" s="25" t="s">
        <v>4</v>
      </c>
      <c r="B8" s="26"/>
      <c r="C8" s="28"/>
      <c r="D8" s="185"/>
      <c r="E8" s="186"/>
      <c r="F8" s="186"/>
      <c r="G8" s="186"/>
      <c r="H8" s="186"/>
    </row>
    <row r="9" spans="1:9" s="16" customFormat="1" ht="18.75" customHeight="1">
      <c r="A9" s="25" t="s">
        <v>5</v>
      </c>
      <c r="B9" s="26"/>
      <c r="C9" s="142" t="s">
        <v>6</v>
      </c>
      <c r="D9" s="185"/>
      <c r="E9" s="186"/>
      <c r="F9" s="186"/>
      <c r="G9" s="186"/>
      <c r="H9" s="186"/>
    </row>
    <row r="10" spans="1:9" s="16" customFormat="1" ht="8.25" customHeight="1">
      <c r="A10" s="178"/>
      <c r="B10" s="178"/>
      <c r="C10" s="178"/>
      <c r="D10" s="143"/>
    </row>
    <row r="11" spans="1:9" s="16" customFormat="1" ht="19.5" customHeight="1">
      <c r="A11" s="184" t="s">
        <v>7</v>
      </c>
      <c r="B11" s="184"/>
      <c r="C11" s="184"/>
      <c r="D11" s="184"/>
      <c r="E11" s="184"/>
      <c r="F11" s="184"/>
      <c r="G11" s="184"/>
      <c r="H11" s="184"/>
    </row>
    <row r="12" spans="1:9" s="16" customFormat="1" ht="31.7" customHeight="1">
      <c r="A12" s="182" t="s">
        <v>8</v>
      </c>
      <c r="B12" s="182"/>
      <c r="C12" s="182"/>
      <c r="D12" s="182"/>
      <c r="E12" s="182"/>
      <c r="F12" s="183"/>
      <c r="G12" s="35" t="s">
        <v>9</v>
      </c>
      <c r="H12" s="143"/>
    </row>
    <row r="13" spans="1:9" ht="18.75" customHeight="1">
      <c r="A13" s="33" t="s">
        <v>10</v>
      </c>
      <c r="B13" s="33" t="s">
        <v>11</v>
      </c>
      <c r="C13" s="33" t="s">
        <v>12</v>
      </c>
      <c r="D13" s="33" t="s">
        <v>13</v>
      </c>
      <c r="E13" s="33" t="s">
        <v>14</v>
      </c>
      <c r="F13" s="34" t="s">
        <v>15</v>
      </c>
      <c r="G13" s="33" t="s">
        <v>16</v>
      </c>
      <c r="H13" s="33" t="s">
        <v>17</v>
      </c>
    </row>
    <row r="14" spans="1:9" s="16" customFormat="1" ht="24" customHeight="1">
      <c r="A14" s="15" t="s">
        <v>871</v>
      </c>
      <c r="B14" s="15" t="s">
        <v>871</v>
      </c>
      <c r="C14" s="38" t="str">
        <f>IF($A14="UR",VLOOKUP($B14,UR!$A$1:$D$133,4,0),IF($A14="OW",VLOOKUP($B14,OW!$A$1:$D$141,4,0),IF($A14="NW",VLOOKUP($B14,NW!$A$1:$D$123,4,0),IF($A14="SZ",VLOOKUP($B14,SZ!$A$1:$D$84,4,0),IF($A14="LU",VLOOKUP($B14,LU!$A$1:$D$98,4,0),IF($A14="ZG",VLOOKUP($B14,ZG!$A$1:$D$99,4,0),""))))))</f>
        <v/>
      </c>
      <c r="D14" s="38" t="str">
        <f>IF($A14="UR",VLOOKUP($B14,UR!$A$1:$F$133,5,0),IF($A14="OW",VLOOKUP($B14,OW!$A$1:$G$141,5,0),IF(A14="NW",VLOOKUP(B14,NW!$A$1:$F$123,5,0),IF($A14="SZ",VLOOKUP($B14,SZ!$A$1:$E$84,5,0),IF($A14="LU",VLOOKUP($B14,LU!$A$1:$E$98,5,0),IF($A14="ZG",VLOOKUP($B14,ZG!$A$1:$F$99,5,0),""))))))</f>
        <v/>
      </c>
      <c r="E14" s="38" t="str">
        <f>IF($A14="UR",VLOOKUP($B14,UR!$A$1:$H$129,6,0),IF($A14="OW",VLOOKUP($B14,OW!$A$1:$J$138,6,0),IF($A14="NW",VLOOKUP($B14,NW!$A$1:$H$124,6,0),IF($A14="SZ",VLOOKUP($B14,SZ!$A$1:$H$136,6,0),IF($A14="LU",VLOOKUP($B14,LU!$A$1:$H$143,6,0),IF($A14="ZG",VLOOKUP($B14,ZG!$A$1:$H$149,6,0),""))))))</f>
        <v/>
      </c>
      <c r="F14" s="75" t="str">
        <f>IF($A14="UR",VLOOKUP($B14,UR!$A$1:$H$129,7,0),IF($A14="OW",VLOOKUP($B14,OW!$A$1:$J$138,7,0),IF($A14="NW",VLOOKUP($B14,NW!$A$1:$H$124,7,0),IF($A14="SZ",VLOOKUP($B14,SZ!$A$1:$H$136,7,0),IF($A14="LU",VLOOKUP($B14,LU!$A$1:$H$143,7,0),IF($A14="ZG",VLOOKUP($B14,ZG!$A$1:$H$149,7,0),""))))))</f>
        <v/>
      </c>
      <c r="G14" s="39" t="str">
        <f>IF($A14="UR",VLOOKUP($B14,UR!$A$1:$H$129,8,0),IF($A14="OW",VLOOKUP($B14,OW!$A$1:$J$138,8,0),IF($A14="NW",VLOOKUP($B14,NW!$A$1:$H$124,8,0),IF($A14="SZ",VLOOKUP($B14,SZ!$A$1:$H$136,8,0),IF($A14="LU",VLOOKUP($B14,LU!$A$1:$H$143,8,0),IF($A14="ZG",VLOOKUP($B14,ZG!$A$1:$H$149,8,0),""))))))</f>
        <v/>
      </c>
      <c r="H14" s="39" t="str">
        <f>IF($A14="UR",VLOOKUP($B14,UR!$A$1:$J$129,9,0),IF($A14="OW",VLOOKUP($B14,OW!$A$1:$J$138,9,0),IF($A14="NW",VLOOKUP($B14,NW!$A$1:$J$124,9,0),IF($A14="SZ",VLOOKUP($B14,SZ!$A$1:$J$136,9,0),IF($A14="LU",VLOOKUP($B14,LU!$A$1:$J$143,9,0),IF($A14="ZG",VLOOKUP($B14,ZG!$A$1:$J$149,9,0),""))))))</f>
        <v/>
      </c>
      <c r="I14" s="104"/>
    </row>
    <row r="15" spans="1:9" s="16" customFormat="1" ht="24" customHeight="1">
      <c r="A15" s="15" t="s">
        <v>871</v>
      </c>
      <c r="B15" s="15" t="s">
        <v>871</v>
      </c>
      <c r="C15" s="38" t="str">
        <f>IF($A15="UR",VLOOKUP($B15,UR!$A$1:$D$133,4,0),IF($A15="OW",VLOOKUP($B15,OW!$A$1:$D$141,4,0),IF($A15="NW",VLOOKUP($B15,NW!$A$1:$D$123,4,0),IF($A15="SZ",VLOOKUP($B15,SZ!$A$1:$D$84,4,0),IF($A15="LU",VLOOKUP($B15,LU!$A$1:$D$98,4,0),IF($A15="ZG",VLOOKUP($B15,ZG!$A$1:$D$99,4,0),""))))))</f>
        <v/>
      </c>
      <c r="D15" s="38" t="str">
        <f>IF($A15="UR",VLOOKUP($B15,UR!$A$1:$F$133,5,0),IF($A15="OW",VLOOKUP($B15,OW!$A$1:$G$141,5,0),IF(A15="NW",VLOOKUP(B15,NW!$A$1:$F$123,5,0),IF($A15="SZ",VLOOKUP($B15,SZ!$A$1:$E$84,5,0),IF($A15="LU",VLOOKUP($B15,LU!$A$1:$E$98,5,0),IF($A15="ZG",VLOOKUP($B15,ZG!$A$1:$F$99,5,0),""))))))</f>
        <v/>
      </c>
      <c r="E15" s="38" t="str">
        <f>IF($A15="UR",VLOOKUP($B15,UR!$A$1:$H$129,6,0),IF($A15="OW",VLOOKUP($B15,OW!$A$1:$J$138,6,0),IF($A15="NW",VLOOKUP($B15,NW!$A$1:$H$124,6,0),IF($A15="SZ",VLOOKUP($B15,SZ!$A$1:$H$136,6,0),IF($A15="LU",VLOOKUP($B15,LU!$A$1:$H$143,6,0),IF($A15="ZG",VLOOKUP($B15,ZG!$A$1:$H$149,6,0),""))))))</f>
        <v/>
      </c>
      <c r="F15" s="75" t="str">
        <f>IF($A15="UR",VLOOKUP($B15,UR!$A$1:$H$129,7,0),IF($A15="OW",VLOOKUP($B15,OW!$A$1:$J$138,7,0),IF($A15="NW",VLOOKUP($B15,NW!$A$1:$H$124,7,0),IF($A15="SZ",VLOOKUP($B15,SZ!$A$1:$H$136,7,0),IF($A15="LU",VLOOKUP($B15,LU!$A$1:$H$143,7,0),IF($A15="ZG",VLOOKUP($B15,ZG!$A$1:$H$149,7,0),""))))))</f>
        <v/>
      </c>
      <c r="G15" s="39" t="str">
        <f>IF($A15="UR",VLOOKUP($B15,UR!$A$1:$H$129,8,0),IF($A15="OW",VLOOKUP($B15,OW!$A$1:$J$138,8,0),IF($A15="NW",VLOOKUP($B15,NW!$A$1:$H$124,8,0),IF($A15="SZ",VLOOKUP($B15,SZ!$A$1:$H$136,8,0),IF($A15="LU",VLOOKUP($B15,LU!$A$1:$H$143,8,0),IF($A15="ZG",VLOOKUP($B15,ZG!$A$1:$H$149,8,0),""))))))</f>
        <v/>
      </c>
      <c r="H15" s="39" t="str">
        <f>IF($A15="UR",VLOOKUP($B15,UR!$A$1:$J$129,9,0),IF($A15="OW",VLOOKUP($B15,OW!$A$1:$J$138,9,0),IF($A15="NW",VLOOKUP($B15,NW!$A$1:$J$124,9,0),IF($A15="SZ",VLOOKUP($B15,SZ!$A$1:$J$136,9,0),IF($A15="LU",VLOOKUP($B15,LU!$A$1:$J$143,9,0),IF($A15="ZG",VLOOKUP($B15,ZG!$A$1:$J$149,9,0),""))))))</f>
        <v/>
      </c>
      <c r="I15" s="104"/>
    </row>
    <row r="16" spans="1:9" s="16" customFormat="1" ht="24" customHeight="1">
      <c r="A16" s="15" t="s">
        <v>871</v>
      </c>
      <c r="B16" s="15" t="s">
        <v>871</v>
      </c>
      <c r="C16" s="38" t="str">
        <f>IF($A16="UR",VLOOKUP($B16,UR!$A$1:$D$133,4,0),IF($A16="OW",VLOOKUP($B16,OW!$A$1:$D$141,4,0),IF($A16="NW",VLOOKUP($B16,NW!$A$1:$D$123,4,0),IF($A16="SZ",VLOOKUP($B16,SZ!$A$1:$D$84,4,0),IF($A16="LU",VLOOKUP($B16,LU!$A$1:$D$98,4,0),IF($A16="ZG",VLOOKUP($B16,ZG!$A$1:$D$99,4,0),""))))))</f>
        <v/>
      </c>
      <c r="D16" s="38" t="str">
        <f>IF($A16="UR",VLOOKUP($B16,UR!$A$1:$F$133,5,0),IF($A16="OW",VLOOKUP($B16,OW!$A$1:$G$141,5,0),IF(A16="NW",VLOOKUP(B16,NW!$A$1:$F$123,5,0),IF($A16="SZ",VLOOKUP($B16,SZ!$A$1:$E$84,5,0),IF($A16="LU",VLOOKUP($B16,LU!$A$1:$E$98,5,0),IF($A16="ZG",VLOOKUP($B16,ZG!$A$1:$F$99,5,0),""))))))</f>
        <v/>
      </c>
      <c r="E16" s="38" t="str">
        <f>IF($A16="UR",VLOOKUP($B16,UR!$A$1:$H$129,6,0),IF($A16="OW",VLOOKUP($B16,OW!$A$1:$J$138,6,0),IF($A16="NW",VLOOKUP($B16,NW!$A$1:$H$124,6,0),IF($A16="SZ",VLOOKUP($B16,SZ!$A$1:$H$136,6,0),IF($A16="LU",VLOOKUP($B16,LU!$A$1:$H$143,6,0),IF($A16="ZG",VLOOKUP($B16,ZG!$A$1:$H$149,6,0),""))))))</f>
        <v/>
      </c>
      <c r="F16" s="75" t="str">
        <f>IF($A16="UR",VLOOKUP($B16,UR!$A$1:$H$129,7,0),IF($A16="OW",VLOOKUP($B16,OW!$A$1:$J$138,7,0),IF($A16="NW",VLOOKUP($B16,NW!$A$1:$H$124,7,0),IF($A16="SZ",VLOOKUP($B16,SZ!$A$1:$H$136,7,0),IF($A16="LU",VLOOKUP($B16,LU!$A$1:$H$143,7,0),IF($A16="ZG",VLOOKUP($B16,ZG!$A$1:$H$149,7,0),""))))))</f>
        <v/>
      </c>
      <c r="G16" s="39" t="str">
        <f>IF($A16="UR",VLOOKUP($B16,UR!$A$1:$H$129,8,0),IF($A16="OW",VLOOKUP($B16,OW!$A$1:$J$138,8,0),IF($A16="NW",VLOOKUP($B16,NW!$A$1:$H$124,8,0),IF($A16="SZ",VLOOKUP($B16,SZ!$A$1:$H$136,8,0),IF($A16="LU",VLOOKUP($B16,LU!$A$1:$H$143,8,0),IF($A16="ZG",VLOOKUP($B16,ZG!$A$1:$H$149,8,0),""))))))</f>
        <v/>
      </c>
      <c r="H16" s="39" t="str">
        <f>IF($A16="UR",VLOOKUP($B16,UR!$A$1:$J$129,9,0),IF($A16="OW",VLOOKUP($B16,OW!$A$1:$J$138,9,0),IF($A16="NW",VLOOKUP($B16,NW!$A$1:$J$124,9,0),IF($A16="SZ",VLOOKUP($B16,SZ!$A$1:$J$136,9,0),IF($A16="LU",VLOOKUP($B16,LU!$A$1:$J$143,9,0),IF($A16="ZG",VLOOKUP($B16,ZG!$A$1:$J$149,9,0),""))))))</f>
        <v/>
      </c>
      <c r="I16" s="104"/>
    </row>
    <row r="17" spans="1:9" s="16" customFormat="1" ht="24" customHeight="1">
      <c r="A17" s="15" t="s">
        <v>871</v>
      </c>
      <c r="B17" s="15" t="s">
        <v>871</v>
      </c>
      <c r="C17" s="38" t="str">
        <f>IF($A17="UR",VLOOKUP($B17,UR!$A$1:$D$133,4,0),IF($A17="OW",VLOOKUP($B17,OW!$A$1:$D$141,4,0),IF($A17="NW",VLOOKUP($B17,NW!$A$1:$D$123,4,0),IF($A17="SZ",VLOOKUP($B17,SZ!$A$1:$D$84,4,0),IF($A17="LU",VLOOKUP($B17,LU!$A$1:$D$98,4,0),IF($A17="ZG",VLOOKUP($B17,ZG!$A$1:$D$99,4,0),""))))))</f>
        <v/>
      </c>
      <c r="D17" s="38" t="str">
        <f>IF($A17="UR",VLOOKUP($B17,UR!$A$1:$F$133,5,0),IF($A17="OW",VLOOKUP($B17,OW!$A$1:$G$141,5,0),IF(A17="NW",VLOOKUP(B17,NW!$A$1:$F$123,5,0),IF($A17="SZ",VLOOKUP($B17,SZ!$A$1:$E$84,5,0),IF($A17="LU",VLOOKUP($B17,LU!$A$1:$E$98,5,0),IF($A17="ZG",VLOOKUP($B17,ZG!$A$1:$F$99,5,0),""))))))</f>
        <v/>
      </c>
      <c r="E17" s="38" t="str">
        <f>IF($A17="UR",VLOOKUP($B17,UR!$A$1:$H$129,6,0),IF($A17="OW",VLOOKUP($B17,OW!$A$1:$J$138,6,0),IF($A17="NW",VLOOKUP($B17,NW!$A$1:$H$124,6,0),IF($A17="SZ",VLOOKUP($B17,SZ!$A$1:$H$136,6,0),IF($A17="LU",VLOOKUP($B17,LU!$A$1:$H$143,6,0),IF($A17="ZG",VLOOKUP($B17,ZG!$A$1:$H$149,6,0),""))))))</f>
        <v/>
      </c>
      <c r="F17" s="75" t="str">
        <f>IF($A17="UR",VLOOKUP($B17,UR!$A$1:$H$129,7,0),IF($A17="OW",VLOOKUP($B17,OW!$A$1:$J$138,7,0),IF($A17="NW",VLOOKUP($B17,NW!$A$1:$H$124,7,0),IF($A17="SZ",VLOOKUP($B17,SZ!$A$1:$H$136,7,0),IF($A17="LU",VLOOKUP($B17,LU!$A$1:$H$143,7,0),IF($A17="ZG",VLOOKUP($B17,ZG!$A$1:$H$149,7,0),""))))))</f>
        <v/>
      </c>
      <c r="G17" s="39" t="str">
        <f>IF($A17="UR",VLOOKUP($B17,UR!$A$1:$H$129,8,0),IF($A17="OW",VLOOKUP($B17,OW!$A$1:$J$138,8,0),IF($A17="NW",VLOOKUP($B17,NW!$A$1:$H$124,8,0),IF($A17="SZ",VLOOKUP($B17,SZ!$A$1:$H$136,8,0),IF($A17="LU",VLOOKUP($B17,LU!$A$1:$H$143,8,0),IF($A17="ZG",VLOOKUP($B17,ZG!$A$1:$H$149,8,0),""))))))</f>
        <v/>
      </c>
      <c r="H17" s="39" t="str">
        <f>IF($A17="UR",VLOOKUP($B17,UR!$A$1:$J$129,9,0),IF($A17="OW",VLOOKUP($B17,OW!$A$1:$J$138,9,0),IF($A17="NW",VLOOKUP($B17,NW!$A$1:$J$124,9,0),IF($A17="SZ",VLOOKUP($B17,SZ!$A$1:$J$136,9,0),IF($A17="LU",VLOOKUP($B17,LU!$A$1:$J$143,9,0),IF($A17="ZG",VLOOKUP($B17,ZG!$A$1:$J$149,9,0),""))))))</f>
        <v/>
      </c>
      <c r="I17" s="104"/>
    </row>
    <row r="18" spans="1:9" s="16" customFormat="1" ht="24" customHeight="1">
      <c r="A18" s="15" t="s">
        <v>871</v>
      </c>
      <c r="B18" s="15" t="s">
        <v>871</v>
      </c>
      <c r="C18" s="38" t="str">
        <f>IF($A18="UR",VLOOKUP($B18,UR!$A$1:$D$133,4,0),IF($A18="OW",VLOOKUP($B18,OW!$A$1:$D$141,4,0),IF($A18="NW",VLOOKUP($B18,NW!$A$1:$D$123,4,0),IF($A18="SZ",VLOOKUP($B18,SZ!$A$1:$D$84,4,0),IF($A18="LU",VLOOKUP($B18,LU!$A$1:$D$98,4,0),IF($A18="ZG",VLOOKUP($B18,ZG!$A$1:$D$99,4,0),""))))))</f>
        <v/>
      </c>
      <c r="D18" s="38" t="str">
        <f>IF($A18="UR",VLOOKUP($B18,UR!$A$1:$F$133,5,0),IF($A18="OW",VLOOKUP($B18,OW!$A$1:$G$141,5,0),IF(A18="NW",VLOOKUP(B18,NW!$A$1:$F$123,5,0),IF($A18="SZ",VLOOKUP($B18,SZ!$A$1:$E$84,5,0),IF($A18="LU",VLOOKUP($B18,LU!$A$1:$E$98,5,0),IF($A18="ZG",VLOOKUP($B18,ZG!$A$1:$F$99,5,0),""))))))</f>
        <v/>
      </c>
      <c r="E18" s="38" t="str">
        <f>IF($A18="UR",VLOOKUP($B18,UR!$A$1:$H$129,6,0),IF($A18="OW",VLOOKUP($B18,OW!$A$1:$J$138,6,0),IF($A18="NW",VLOOKUP($B18,NW!$A$1:$H$124,6,0),IF($A18="SZ",VLOOKUP($B18,SZ!$A$1:$H$136,6,0),IF($A18="LU",VLOOKUP($B18,LU!$A$1:$H$143,6,0),IF($A18="ZG",VLOOKUP($B18,ZG!$A$1:$H$149,6,0),""))))))</f>
        <v/>
      </c>
      <c r="F18" s="75" t="str">
        <f>IF($A18="UR",VLOOKUP($B18,UR!$A$1:$H$129,7,0),IF($A18="OW",VLOOKUP($B18,OW!$A$1:$J$138,7,0),IF($A18="NW",VLOOKUP($B18,NW!$A$1:$H$124,7,0),IF($A18="SZ",VLOOKUP($B18,SZ!$A$1:$H$136,7,0),IF($A18="LU",VLOOKUP($B18,LU!$A$1:$H$143,7,0),IF($A18="ZG",VLOOKUP($B18,ZG!$A$1:$H$149,7,0),""))))))</f>
        <v/>
      </c>
      <c r="G18" s="39" t="str">
        <f>IF($A18="UR",VLOOKUP($B18,UR!$A$1:$H$129,8,0),IF($A18="OW",VLOOKUP($B18,OW!$A$1:$J$138,8,0),IF($A18="NW",VLOOKUP($B18,NW!$A$1:$H$124,8,0),IF($A18="SZ",VLOOKUP($B18,SZ!$A$1:$H$136,8,0),IF($A18="LU",VLOOKUP($B18,LU!$A$1:$H$143,8,0),IF($A18="ZG",VLOOKUP($B18,ZG!$A$1:$H$149,8,0),""))))))</f>
        <v/>
      </c>
      <c r="H18" s="39" t="str">
        <f>IF($A18="UR",VLOOKUP($B18,UR!$A$1:$J$129,9,0),IF($A18="OW",VLOOKUP($B18,OW!$A$1:$J$138,9,0),IF($A18="NW",VLOOKUP($B18,NW!$A$1:$J$124,9,0),IF($A18="SZ",VLOOKUP($B18,SZ!$A$1:$J$136,9,0),IF($A18="LU",VLOOKUP($B18,LU!$A$1:$J$143,9,0),IF($A18="ZG",VLOOKUP($B18,ZG!$A$1:$J$149,9,0),""))))))</f>
        <v/>
      </c>
      <c r="I18" s="104"/>
    </row>
    <row r="19" spans="1:9" s="16" customFormat="1" ht="24" customHeight="1">
      <c r="A19" s="15" t="s">
        <v>871</v>
      </c>
      <c r="B19" s="15" t="s">
        <v>871</v>
      </c>
      <c r="C19" s="38" t="str">
        <f>IF($A19="UR",VLOOKUP($B19,UR!$A$1:$D$133,4,0),IF($A19="OW",VLOOKUP($B19,OW!$A$1:$D$141,4,0),IF($A19="NW",VLOOKUP($B19,NW!$A$1:$D$123,4,0),IF($A19="SZ",VLOOKUP($B19,SZ!$A$1:$D$84,4,0),IF($A19="LU",VLOOKUP($B19,LU!$A$1:$D$98,4,0),IF($A19="ZG",VLOOKUP($B19,ZG!$A$1:$D$99,4,0),""))))))</f>
        <v/>
      </c>
      <c r="D19" s="38" t="str">
        <f>IF($A19="UR",VLOOKUP($B19,UR!$A$1:$F$133,5,0),IF($A19="OW",VLOOKUP($B19,OW!$A$1:$G$141,5,0),IF(A19="NW",VLOOKUP(B19,NW!$A$1:$F$123,5,0),IF($A19="SZ",VLOOKUP($B19,SZ!$A$1:$E$84,5,0),IF($A19="LU",VLOOKUP($B19,LU!$A$1:$E$98,5,0),IF($A19="ZG",VLOOKUP($B19,ZG!$A$1:$F$99,5,0),""))))))</f>
        <v/>
      </c>
      <c r="E19" s="38" t="str">
        <f>IF($A19="UR",VLOOKUP($B19,UR!$A$1:$H$129,6,0),IF($A19="OW",VLOOKUP($B19,OW!$A$1:$J$138,6,0),IF($A19="NW",VLOOKUP($B19,NW!$A$1:$H$124,6,0),IF($A19="SZ",VLOOKUP($B19,SZ!$A$1:$H$136,6,0),IF($A19="LU",VLOOKUP($B19,LU!$A$1:$H$143,6,0),IF($A19="ZG",VLOOKUP($B19,ZG!$A$1:$H$149,6,0),""))))))</f>
        <v/>
      </c>
      <c r="F19" s="75" t="str">
        <f>IF($A19="UR",VLOOKUP($B19,UR!$A$1:$H$129,7,0),IF($A19="OW",VLOOKUP($B19,OW!$A$1:$J$138,7,0),IF($A19="NW",VLOOKUP($B19,NW!$A$1:$H$124,7,0),IF($A19="SZ",VLOOKUP($B19,SZ!$A$1:$H$136,7,0),IF($A19="LU",VLOOKUP($B19,LU!$A$1:$H$143,7,0),IF($A19="ZG",VLOOKUP($B19,ZG!$A$1:$H$149,7,0),""))))))</f>
        <v/>
      </c>
      <c r="G19" s="39" t="str">
        <f>IF($A19="UR",VLOOKUP($B19,UR!$A$1:$H$129,8,0),IF($A19="OW",VLOOKUP($B19,OW!$A$1:$J$138,8,0),IF($A19="NW",VLOOKUP($B19,NW!$A$1:$H$124,8,0),IF($A19="SZ",VLOOKUP($B19,SZ!$A$1:$H$136,8,0),IF($A19="LU",VLOOKUP($B19,LU!$A$1:$H$143,8,0),IF($A19="ZG",VLOOKUP($B19,ZG!$A$1:$H$149,8,0),""))))))</f>
        <v/>
      </c>
      <c r="H19" s="39" t="str">
        <f>IF($A19="UR",VLOOKUP($B19,UR!$A$1:$J$129,9,0),IF($A19="OW",VLOOKUP($B19,OW!$A$1:$J$138,9,0),IF($A19="NW",VLOOKUP($B19,NW!$A$1:$J$124,9,0),IF($A19="SZ",VLOOKUP($B19,SZ!$A$1:$J$136,9,0),IF($A19="LU",VLOOKUP($B19,LU!$A$1:$J$143,9,0),IF($A19="ZG",VLOOKUP($B19,ZG!$A$1:$J$149,9,0),""))))))</f>
        <v/>
      </c>
      <c r="I19" s="104"/>
    </row>
    <row r="20" spans="1:9" s="16" customFormat="1" ht="24" customHeight="1">
      <c r="A20" s="15" t="s">
        <v>871</v>
      </c>
      <c r="B20" s="15" t="s">
        <v>871</v>
      </c>
      <c r="C20" s="38" t="str">
        <f>IF($A20="UR",VLOOKUP($B20,UR!$A$1:$D$133,4,0),IF($A20="OW",VLOOKUP($B20,OW!$A$1:$D$141,4,0),IF($A20="NW",VLOOKUP($B20,NW!$A$1:$D$123,4,0),IF($A20="SZ",VLOOKUP($B20,SZ!$A$1:$D$84,4,0),IF($A20="LU",VLOOKUP($B20,LU!$A$1:$D$98,4,0),IF($A20="ZG",VLOOKUP($B20,ZG!$A$1:$D$99,4,0),""))))))</f>
        <v/>
      </c>
      <c r="D20" s="38" t="str">
        <f>IF($A20="UR",VLOOKUP($B20,UR!$A$1:$F$133,5,0),IF($A20="OW",VLOOKUP($B20,OW!$A$1:$G$141,5,0),IF(A20="NW",VLOOKUP(B20,NW!$A$1:$F$123,5,0),IF($A20="SZ",VLOOKUP($B20,SZ!$A$1:$E$84,5,0),IF($A20="LU",VLOOKUP($B20,LU!$A$1:$E$98,5,0),IF($A20="ZG",VLOOKUP($B20,ZG!$A$1:$F$99,5,0),""))))))</f>
        <v/>
      </c>
      <c r="E20" s="38" t="str">
        <f>IF($A20="UR",VLOOKUP($B20,UR!$A$1:$H$129,6,0),IF($A20="OW",VLOOKUP($B20,OW!$A$1:$J$138,6,0),IF($A20="NW",VLOOKUP($B20,NW!$A$1:$H$124,6,0),IF($A20="SZ",VLOOKUP($B20,SZ!$A$1:$H$136,6,0),IF($A20="LU",VLOOKUP($B20,LU!$A$1:$H$143,6,0),IF($A20="ZG",VLOOKUP($B20,ZG!$A$1:$H$149,6,0),""))))))</f>
        <v/>
      </c>
      <c r="F20" s="75" t="str">
        <f>IF($A20="UR",VLOOKUP($B20,UR!$A$1:$H$129,7,0),IF($A20="OW",VLOOKUP($B20,OW!$A$1:$J$138,7,0),IF($A20="NW",VLOOKUP($B20,NW!$A$1:$H$124,7,0),IF($A20="SZ",VLOOKUP($B20,SZ!$A$1:$H$136,7,0),IF($A20="LU",VLOOKUP($B20,LU!$A$1:$H$143,7,0),IF($A20="ZG",VLOOKUP($B20,ZG!$A$1:$H$149,7,0),""))))))</f>
        <v/>
      </c>
      <c r="G20" s="39" t="str">
        <f>IF($A20="UR",VLOOKUP($B20,UR!$A$1:$H$129,8,0),IF($A20="OW",VLOOKUP($B20,OW!$A$1:$J$138,8,0),IF($A20="NW",VLOOKUP($B20,NW!$A$1:$H$124,8,0),IF($A20="SZ",VLOOKUP($B20,SZ!$A$1:$H$136,8,0),IF($A20="LU",VLOOKUP($B20,LU!$A$1:$H$143,8,0),IF($A20="ZG",VLOOKUP($B20,ZG!$A$1:$H$149,8,0),""))))))</f>
        <v/>
      </c>
      <c r="H20" s="39" t="str">
        <f>IF($A20="UR",VLOOKUP($B20,UR!$A$1:$J$129,9,0),IF($A20="OW",VLOOKUP($B20,OW!$A$1:$J$138,9,0),IF($A20="NW",VLOOKUP($B20,NW!$A$1:$J$124,9,0),IF($A20="SZ",VLOOKUP($B20,SZ!$A$1:$J$136,9,0),IF($A20="LU",VLOOKUP($B20,LU!$A$1:$J$143,9,0),IF($A20="ZG",VLOOKUP($B20,ZG!$A$1:$J$149,9,0),""))))))</f>
        <v/>
      </c>
      <c r="I20" s="104"/>
    </row>
    <row r="21" spans="1:9" s="16" customFormat="1" ht="24" customHeight="1">
      <c r="A21" s="15" t="s">
        <v>871</v>
      </c>
      <c r="B21" s="15" t="s">
        <v>871</v>
      </c>
      <c r="C21" s="38" t="str">
        <f>IF($A21="UR",VLOOKUP($B21,UR!$A$1:$D$133,4,0),IF($A21="OW",VLOOKUP($B21,OW!$A$1:$D$141,4,0),IF($A21="NW",VLOOKUP($B21,NW!$A$1:$D$123,4,0),IF($A21="SZ",VLOOKUP($B21,SZ!$A$1:$D$84,4,0),IF($A21="LU",VLOOKUP($B21,LU!$A$1:$D$98,4,0),IF($A21="ZG",VLOOKUP($B21,ZG!$A$1:$D$99,4,0),""))))))</f>
        <v/>
      </c>
      <c r="D21" s="38" t="str">
        <f>IF($A21="UR",VLOOKUP($B21,UR!$A$1:$F$133,5,0),IF($A21="OW",VLOOKUP($B21,OW!$A$1:$G$141,5,0),IF(A21="NW",VLOOKUP(B21,NW!$A$1:$F$123,5,0),IF($A21="SZ",VLOOKUP($B21,SZ!$A$1:$E$84,5,0),IF($A21="LU",VLOOKUP($B21,LU!$A$1:$E$98,5,0),IF($A21="ZG",VLOOKUP($B21,ZG!$A$1:$F$99,5,0),""))))))</f>
        <v/>
      </c>
      <c r="E21" s="38" t="str">
        <f>IF($A21="UR",VLOOKUP($B21,UR!$A$1:$H$129,6,0),IF($A21="OW",VLOOKUP($B21,OW!$A$1:$J$138,6,0),IF($A21="NW",VLOOKUP($B21,NW!$A$1:$H$124,6,0),IF($A21="SZ",VLOOKUP($B21,SZ!$A$1:$H$136,6,0),IF($A21="LU",VLOOKUP($B21,LU!$A$1:$H$143,6,0),IF($A21="ZG",VLOOKUP($B21,ZG!$A$1:$H$149,6,0),""))))))</f>
        <v/>
      </c>
      <c r="F21" s="75" t="str">
        <f>IF($A21="UR",VLOOKUP($B21,UR!$A$1:$H$129,7,0),IF($A21="OW",VLOOKUP($B21,OW!$A$1:$J$138,7,0),IF($A21="NW",VLOOKUP($B21,NW!$A$1:$H$124,7,0),IF($A21="SZ",VLOOKUP($B21,SZ!$A$1:$H$136,7,0),IF($A21="LU",VLOOKUP($B21,LU!$A$1:$H$143,7,0),IF($A21="ZG",VLOOKUP($B21,ZG!$A$1:$H$149,7,0),""))))))</f>
        <v/>
      </c>
      <c r="G21" s="39" t="str">
        <f>IF($A21="UR",VLOOKUP($B21,UR!$A$1:$H$129,8,0),IF($A21="OW",VLOOKUP($B21,OW!$A$1:$J$138,8,0),IF($A21="NW",VLOOKUP($B21,NW!$A$1:$H$124,8,0),IF($A21="SZ",VLOOKUP($B21,SZ!$A$1:$H$136,8,0),IF($A21="LU",VLOOKUP($B21,LU!$A$1:$H$143,8,0),IF($A21="ZG",VLOOKUP($B21,ZG!$A$1:$H$149,8,0),""))))))</f>
        <v/>
      </c>
      <c r="H21" s="39" t="str">
        <f>IF($A21="UR",VLOOKUP($B21,UR!$A$1:$J$129,9,0),IF($A21="OW",VLOOKUP($B21,OW!$A$1:$J$138,9,0),IF($A21="NW",VLOOKUP($B21,NW!$A$1:$J$124,9,0),IF($A21="SZ",VLOOKUP($B21,SZ!$A$1:$J$136,9,0),IF($A21="LU",VLOOKUP($B21,LU!$A$1:$J$143,9,0),IF($A21="ZG",VLOOKUP($B21,ZG!$A$1:$J$149,9,0),""))))))</f>
        <v/>
      </c>
      <c r="I21" s="104"/>
    </row>
    <row r="22" spans="1:9" s="16" customFormat="1" ht="24" customHeight="1">
      <c r="A22" s="15" t="s">
        <v>871</v>
      </c>
      <c r="B22" s="15" t="s">
        <v>871</v>
      </c>
      <c r="C22" s="38" t="str">
        <f>IF($A22="UR",VLOOKUP($B22,UR!$A$1:$D$133,4,0),IF($A22="OW",VLOOKUP($B22,OW!$A$1:$D$141,4,0),IF($A22="NW",VLOOKUP($B22,NW!$A$1:$D$123,4,0),IF($A22="SZ",VLOOKUP($B22,SZ!$A$1:$D$84,4,0),IF($A22="LU",VLOOKUP($B22,LU!$A$1:$D$98,4,0),IF($A22="ZG",VLOOKUP($B22,ZG!$A$1:$D$99,4,0),""))))))</f>
        <v/>
      </c>
      <c r="D22" s="38" t="str">
        <f>IF($A22="UR",VLOOKUP($B22,UR!$A$1:$F$133,5,0),IF($A22="OW",VLOOKUP($B22,OW!$A$1:$G$141,5,0),IF(A22="NW",VLOOKUP(B22,NW!$A$1:$F$123,5,0),IF($A22="SZ",VLOOKUP($B22,SZ!$A$1:$E$84,5,0),IF($A22="LU",VLOOKUP($B22,LU!$A$1:$E$98,5,0),IF($A22="ZG",VLOOKUP($B22,ZG!$A$1:$F$99,5,0),""))))))</f>
        <v/>
      </c>
      <c r="E22" s="38" t="str">
        <f>IF($A22="UR",VLOOKUP($B22,UR!$A$1:$H$129,6,0),IF($A22="OW",VLOOKUP($B22,OW!$A$1:$J$138,6,0),IF($A22="NW",VLOOKUP($B22,NW!$A$1:$H$124,6,0),IF($A22="SZ",VLOOKUP($B22,SZ!$A$1:$H$136,6,0),IF($A22="LU",VLOOKUP($B22,LU!$A$1:$H$143,6,0),IF($A22="ZG",VLOOKUP($B22,ZG!$A$1:$H$149,6,0),""))))))</f>
        <v/>
      </c>
      <c r="F22" s="75" t="str">
        <f>IF($A22="UR",VLOOKUP($B22,UR!$A$1:$H$129,7,0),IF($A22="OW",VLOOKUP($B22,OW!$A$1:$J$138,7,0),IF($A22="NW",VLOOKUP($B22,NW!$A$1:$H$124,7,0),IF($A22="SZ",VLOOKUP($B22,SZ!$A$1:$H$136,7,0),IF($A22="LU",VLOOKUP($B22,LU!$A$1:$H$143,7,0),IF($A22="ZG",VLOOKUP($B22,ZG!$A$1:$H$149,7,0),""))))))</f>
        <v/>
      </c>
      <c r="G22" s="39" t="str">
        <f>IF($A22="UR",VLOOKUP($B22,UR!$A$1:$H$129,8,0),IF($A22="OW",VLOOKUP($B22,OW!$A$1:$J$138,8,0),IF($A22="NW",VLOOKUP($B22,NW!$A$1:$H$124,8,0),IF($A22="SZ",VLOOKUP($B22,SZ!$A$1:$H$136,8,0),IF($A22="LU",VLOOKUP($B22,LU!$A$1:$H$143,8,0),IF($A22="ZG",VLOOKUP($B22,ZG!$A$1:$H$149,8,0),""))))))</f>
        <v/>
      </c>
      <c r="H22" s="39" t="str">
        <f>IF($A22="UR",VLOOKUP($B22,UR!$A$1:$J$129,9,0),IF($A22="OW",VLOOKUP($B22,OW!$A$1:$J$138,9,0),IF($A22="NW",VLOOKUP($B22,NW!$A$1:$J$124,9,0),IF($A22="SZ",VLOOKUP($B22,SZ!$A$1:$J$136,9,0),IF($A22="LU",VLOOKUP($B22,LU!$A$1:$J$143,9,0),IF($A22="ZG",VLOOKUP($B22,ZG!$A$1:$J$149,9,0),""))))))</f>
        <v/>
      </c>
      <c r="I22" s="104"/>
    </row>
    <row r="23" spans="1:9" s="16" customFormat="1" ht="24" customHeight="1">
      <c r="A23" s="15" t="s">
        <v>871</v>
      </c>
      <c r="B23" s="15" t="s">
        <v>871</v>
      </c>
      <c r="C23" s="38" t="str">
        <f>IF($A23="UR",VLOOKUP($B23,UR!$A$1:$D$133,4,0),IF($A23="OW",VLOOKUP($B23,OW!$A$1:$D$141,4,0),IF($A23="NW",VLOOKUP($B23,NW!$A$1:$D$123,4,0),IF($A23="SZ",VLOOKUP($B23,SZ!$A$1:$D$84,4,0),IF($A23="LU",VLOOKUP($B23,LU!$A$1:$D$98,4,0),IF($A23="ZG",VLOOKUP($B23,ZG!$A$1:$D$99,4,0),""))))))</f>
        <v/>
      </c>
      <c r="D23" s="38" t="str">
        <f>IF($A23="UR",VLOOKUP($B23,UR!$A$1:$F$133,5,0),IF($A23="OW",VLOOKUP($B23,OW!$A$1:$G$141,5,0),IF(A23="NW",VLOOKUP(B23,NW!$A$1:$F$123,5,0),IF($A23="SZ",VLOOKUP($B23,SZ!$A$1:$E$84,5,0),IF($A23="LU",VLOOKUP($B23,LU!$A$1:$E$98,5,0),IF($A23="ZG",VLOOKUP($B23,ZG!$A$1:$F$99,5,0),""))))))</f>
        <v/>
      </c>
      <c r="E23" s="38" t="str">
        <f>IF($A23="UR",VLOOKUP($B23,UR!$A$1:$H$129,6,0),IF($A23="OW",VLOOKUP($B23,OW!$A$1:$J$138,6,0),IF($A23="NW",VLOOKUP($B23,NW!$A$1:$H$124,6,0),IF($A23="SZ",VLOOKUP($B23,SZ!$A$1:$H$136,6,0),IF($A23="LU",VLOOKUP($B23,LU!$A$1:$H$143,6,0),IF($A23="ZG",VLOOKUP($B23,ZG!$A$1:$H$149,6,0),""))))))</f>
        <v/>
      </c>
      <c r="F23" s="75" t="str">
        <f>IF($A23="UR",VLOOKUP($B23,UR!$A$1:$H$129,7,0),IF($A23="OW",VLOOKUP($B23,OW!$A$1:$J$138,7,0),IF($A23="NW",VLOOKUP($B23,NW!$A$1:$H$124,7,0),IF($A23="SZ",VLOOKUP($B23,SZ!$A$1:$H$136,7,0),IF($A23="LU",VLOOKUP($B23,LU!$A$1:$H$143,7,0),IF($A23="ZG",VLOOKUP($B23,ZG!$A$1:$H$149,7,0),""))))))</f>
        <v/>
      </c>
      <c r="G23" s="39" t="str">
        <f>IF($A23="UR",VLOOKUP($B23,UR!$A$1:$H$129,8,0),IF($A23="OW",VLOOKUP($B23,OW!$A$1:$J$138,8,0),IF($A23="NW",VLOOKUP($B23,NW!$A$1:$H$124,8,0),IF($A23="SZ",VLOOKUP($B23,SZ!$A$1:$H$136,8,0),IF($A23="LU",VLOOKUP($B23,LU!$A$1:$H$143,8,0),IF($A23="ZG",VLOOKUP($B23,ZG!$A$1:$H$149,8,0),""))))))</f>
        <v/>
      </c>
      <c r="H23" s="39" t="str">
        <f>IF($A23="UR",VLOOKUP($B23,UR!$A$1:$J$129,9,0),IF($A23="OW",VLOOKUP($B23,OW!$A$1:$J$138,9,0),IF($A23="NW",VLOOKUP($B23,NW!$A$1:$J$124,9,0),IF($A23="SZ",VLOOKUP($B23,SZ!$A$1:$J$136,9,0),IF($A23="LU",VLOOKUP($B23,LU!$A$1:$J$143,9,0),IF($A23="ZG",VLOOKUP($B23,ZG!$A$1:$J$149,9,0),""))))))</f>
        <v/>
      </c>
      <c r="I23" s="104"/>
    </row>
    <row r="24" spans="1:9" ht="17.45" customHeight="1">
      <c r="A24" s="12"/>
      <c r="B24" s="13"/>
      <c r="C24" s="14"/>
      <c r="D24" s="40" t="s">
        <v>18</v>
      </c>
      <c r="E24" s="40"/>
      <c r="F24" s="41">
        <f>SUM(F14:F23)</f>
        <v>0</v>
      </c>
      <c r="G24" s="42">
        <f>SUM(G14:G23)</f>
        <v>0</v>
      </c>
      <c r="H24" s="22">
        <f>IF(SUM(H14:H23)&lt;400,SUM(H14:H23),400)</f>
        <v>0</v>
      </c>
    </row>
    <row r="25" spans="1:9" ht="17.45" customHeight="1">
      <c r="C25" s="181"/>
      <c r="D25" s="181"/>
      <c r="E25" s="181"/>
      <c r="F25" s="181"/>
      <c r="G25" s="181"/>
      <c r="H25" s="105"/>
      <c r="I25" s="105"/>
    </row>
    <row r="26" spans="1:9" ht="23.25" customHeight="1">
      <c r="A26" s="193" t="s">
        <v>19</v>
      </c>
      <c r="B26" s="194"/>
      <c r="C26" s="194"/>
      <c r="D26" s="194"/>
      <c r="E26" s="194"/>
      <c r="F26" s="194"/>
      <c r="G26" s="194"/>
      <c r="H26" s="194"/>
    </row>
    <row r="27" spans="1:9" ht="24.75" customHeight="1">
      <c r="A27" s="195" t="s">
        <v>20</v>
      </c>
      <c r="B27" s="195"/>
      <c r="C27" s="195"/>
      <c r="D27" s="195"/>
      <c r="E27" s="195"/>
      <c r="F27" s="195"/>
      <c r="G27" s="195"/>
      <c r="H27" s="76" t="s">
        <v>21</v>
      </c>
    </row>
    <row r="28" spans="1:9" ht="19.5" customHeight="1">
      <c r="A28" s="33" t="s">
        <v>10</v>
      </c>
      <c r="B28" s="33" t="s">
        <v>11</v>
      </c>
      <c r="C28" s="33" t="s">
        <v>12</v>
      </c>
      <c r="D28" s="33" t="s">
        <v>13</v>
      </c>
      <c r="E28" s="33"/>
      <c r="F28" s="34" t="s">
        <v>15</v>
      </c>
      <c r="G28" s="33" t="s">
        <v>16</v>
      </c>
      <c r="H28" s="33" t="s">
        <v>17</v>
      </c>
    </row>
    <row r="29" spans="1:9" s="16" customFormat="1" ht="27.2" customHeight="1">
      <c r="A29" s="17"/>
      <c r="B29" s="17"/>
      <c r="C29" s="17"/>
      <c r="D29" s="17"/>
      <c r="E29" s="17"/>
      <c r="F29" s="36"/>
      <c r="G29" s="18"/>
      <c r="H29" s="18"/>
    </row>
    <row r="30" spans="1:9" s="16" customFormat="1" ht="27.2" customHeight="1">
      <c r="A30" s="17"/>
      <c r="B30" s="17"/>
      <c r="C30" s="17"/>
      <c r="D30" s="17"/>
      <c r="E30" s="17"/>
      <c r="F30" s="36"/>
      <c r="G30" s="18"/>
      <c r="H30" s="18"/>
    </row>
    <row r="31" spans="1:9" s="16" customFormat="1" ht="27.2" customHeight="1">
      <c r="A31" s="17"/>
      <c r="B31" s="17"/>
      <c r="C31" s="17"/>
      <c r="D31" s="17"/>
      <c r="E31" s="17"/>
      <c r="F31" s="36"/>
      <c r="G31" s="18"/>
      <c r="H31" s="18"/>
    </row>
    <row r="32" spans="1:9" s="16" customFormat="1" ht="27.2" customHeight="1">
      <c r="A32" s="17"/>
      <c r="B32" s="17"/>
      <c r="C32" s="17"/>
      <c r="D32" s="17"/>
      <c r="E32" s="17"/>
      <c r="F32" s="36"/>
      <c r="G32" s="18"/>
      <c r="H32" s="18"/>
    </row>
    <row r="33" spans="1:11" s="16" customFormat="1" ht="27.2" customHeight="1">
      <c r="A33" s="17"/>
      <c r="B33" s="17"/>
      <c r="C33" s="17"/>
      <c r="D33" s="17"/>
      <c r="E33" s="17"/>
      <c r="F33" s="36"/>
      <c r="G33" s="19"/>
      <c r="H33" s="18"/>
    </row>
    <row r="34" spans="1:11" s="16" customFormat="1" ht="17.45" customHeight="1">
      <c r="B34" s="187" t="s">
        <v>22</v>
      </c>
      <c r="C34" s="188"/>
      <c r="D34" s="188"/>
      <c r="E34" s="189"/>
      <c r="F34" s="20">
        <f>SUM(F29:F33)</f>
        <v>0</v>
      </c>
      <c r="G34" s="21">
        <f>SUM(G29:G33)</f>
        <v>0</v>
      </c>
      <c r="H34" s="22">
        <f>IF(SUM(H29:H33)&lt;400,SUM(H29:H33),400)</f>
        <v>0</v>
      </c>
    </row>
    <row r="35" spans="1:11" s="16" customFormat="1"/>
    <row r="36" spans="1:11" s="16" customFormat="1" ht="17.45" customHeight="1">
      <c r="C36" s="172" t="s">
        <v>23</v>
      </c>
      <c r="D36" s="173"/>
      <c r="E36" s="174"/>
      <c r="F36" s="53">
        <f>SUM(F24,F34)</f>
        <v>0</v>
      </c>
      <c r="G36" s="54">
        <f>SUM(G24,G34)</f>
        <v>0</v>
      </c>
      <c r="H36" s="55">
        <f>IF(SUM(H24+H34)&gt;400,400,H24+H34)</f>
        <v>0</v>
      </c>
    </row>
    <row r="37" spans="1:11" s="16" customFormat="1" ht="13.7" customHeight="1">
      <c r="C37" s="175" t="s">
        <v>24</v>
      </c>
      <c r="D37" s="175"/>
      <c r="E37" s="175"/>
      <c r="F37" s="175"/>
      <c r="G37" s="175"/>
      <c r="H37" s="175"/>
      <c r="I37" s="23"/>
      <c r="J37" s="23"/>
      <c r="K37" s="23"/>
    </row>
    <row r="38" spans="1:11" s="16" customFormat="1" ht="13.7" customHeight="1">
      <c r="C38" s="46"/>
      <c r="D38" s="46"/>
      <c r="E38" s="46"/>
      <c r="F38" s="46"/>
      <c r="G38" s="46"/>
      <c r="H38" s="23"/>
      <c r="I38" s="23"/>
      <c r="J38" s="23"/>
      <c r="K38" s="23"/>
    </row>
    <row r="39" spans="1:11" s="16" customFormat="1" ht="22.7" customHeight="1">
      <c r="A39" s="176" t="s">
        <v>25</v>
      </c>
      <c r="B39" s="177"/>
      <c r="C39" s="177"/>
      <c r="D39" s="177"/>
      <c r="E39" s="177"/>
      <c r="F39" s="177"/>
      <c r="G39" s="177"/>
      <c r="H39" s="177"/>
    </row>
    <row r="40" spans="1:11" s="16" customFormat="1" ht="22.7" customHeight="1">
      <c r="A40" s="170" t="s">
        <v>26</v>
      </c>
      <c r="B40" s="170"/>
      <c r="C40" s="170"/>
      <c r="D40" s="170"/>
      <c r="E40" s="170"/>
      <c r="F40" s="171"/>
      <c r="G40" s="43"/>
    </row>
    <row r="41" spans="1:11" s="16" customFormat="1" ht="19.5" customHeight="1">
      <c r="A41" s="49" t="s">
        <v>10</v>
      </c>
      <c r="B41" s="50" t="s">
        <v>27</v>
      </c>
      <c r="C41" s="51"/>
      <c r="D41" s="49" t="s">
        <v>13</v>
      </c>
      <c r="E41" s="49" t="s">
        <v>13</v>
      </c>
      <c r="F41" s="52" t="s">
        <v>15</v>
      </c>
      <c r="G41" s="49" t="s">
        <v>16</v>
      </c>
      <c r="H41" s="49" t="s">
        <v>17</v>
      </c>
    </row>
    <row r="42" spans="1:11" s="16" customFormat="1" ht="27.2" customHeight="1">
      <c r="A42" s="17"/>
      <c r="B42" s="48"/>
      <c r="C42" s="47"/>
      <c r="D42" s="17"/>
      <c r="E42" s="17"/>
      <c r="F42" s="36"/>
      <c r="G42" s="18"/>
      <c r="H42" s="18"/>
    </row>
    <row r="43" spans="1:11" s="16" customFormat="1" ht="27.2" customHeight="1">
      <c r="A43" s="17"/>
      <c r="B43" s="48"/>
      <c r="C43" s="47"/>
      <c r="D43" s="17"/>
      <c r="E43" s="17"/>
      <c r="F43" s="36"/>
      <c r="G43" s="18"/>
      <c r="H43" s="18"/>
    </row>
    <row r="44" spans="1:11" s="16" customFormat="1" ht="27.2" customHeight="1">
      <c r="A44" s="17"/>
      <c r="B44" s="48"/>
      <c r="C44" s="47"/>
      <c r="D44" s="17"/>
      <c r="E44" s="17"/>
      <c r="F44" s="36"/>
      <c r="G44" s="18"/>
      <c r="H44" s="18"/>
    </row>
    <row r="45" spans="1:11" ht="27.2" customHeight="1">
      <c r="A45" s="17"/>
      <c r="B45" s="48"/>
      <c r="C45" s="47"/>
      <c r="D45" s="17"/>
      <c r="E45" s="17"/>
      <c r="F45" s="36"/>
      <c r="G45" s="18"/>
      <c r="H45" s="18"/>
    </row>
    <row r="46" spans="1:11" ht="12" customHeight="1">
      <c r="A46" s="16"/>
      <c r="B46" s="187" t="s">
        <v>28</v>
      </c>
      <c r="C46" s="188"/>
      <c r="D46" s="188"/>
      <c r="E46" s="189"/>
      <c r="F46" s="20">
        <f>SUM(F42:F45)</f>
        <v>0</v>
      </c>
      <c r="G46" s="21">
        <f>SUM(G42:G45)</f>
        <v>0</v>
      </c>
      <c r="H46" s="21">
        <f>SUM(H42:H45)</f>
        <v>0</v>
      </c>
    </row>
    <row r="48" spans="1:11" ht="17.45" customHeight="1">
      <c r="C48" s="190" t="s">
        <v>23</v>
      </c>
      <c r="D48" s="191"/>
      <c r="E48" s="192"/>
      <c r="F48" s="56">
        <f>+F46+F36</f>
        <v>0</v>
      </c>
      <c r="G48" s="57">
        <f>+G46+G36</f>
        <v>0</v>
      </c>
      <c r="H48" s="57">
        <f>+H46+H36</f>
        <v>0</v>
      </c>
    </row>
    <row r="51" spans="2:7">
      <c r="B51" s="58" t="s">
        <v>29</v>
      </c>
      <c r="C51" s="65"/>
      <c r="E51" s="59" t="s">
        <v>30</v>
      </c>
    </row>
    <row r="53" spans="2:7">
      <c r="C53" s="61"/>
      <c r="E53" s="60"/>
      <c r="F53" s="60"/>
      <c r="G53" s="60"/>
    </row>
  </sheetData>
  <sheetProtection sheet="1" objects="1" scenarios="1" selectLockedCells="1"/>
  <customSheetViews>
    <customSheetView guid="{E69C0705-7192-4773-BF95-9666703BF23E}" showPageBreaks="1" view="pageBreakPreview" topLeftCell="A7">
      <selection activeCell="B34" sqref="B34"/>
      <pageMargins left="0" right="0" top="0" bottom="0" header="0" footer="0"/>
      <pageSetup paperSize="9" orientation="portrait" r:id="rId1"/>
      <headerFooter>
        <oddHeader xml:space="preserve">&amp;L&amp;G&amp;C
</oddHeader>
      </headerFooter>
    </customSheetView>
  </customSheetViews>
  <mergeCells count="16">
    <mergeCell ref="B46:E46"/>
    <mergeCell ref="C48:E48"/>
    <mergeCell ref="B34:E34"/>
    <mergeCell ref="A26:H26"/>
    <mergeCell ref="A27:G27"/>
    <mergeCell ref="E1:H3"/>
    <mergeCell ref="A40:F40"/>
    <mergeCell ref="C36:E36"/>
    <mergeCell ref="C37:H37"/>
    <mergeCell ref="A39:H39"/>
    <mergeCell ref="A10:C10"/>
    <mergeCell ref="A5:C5"/>
    <mergeCell ref="C25:G25"/>
    <mergeCell ref="A12:F12"/>
    <mergeCell ref="A11:H11"/>
    <mergeCell ref="D5:H9"/>
  </mergeCells>
  <conditionalFormatting sqref="A24">
    <cfRule type="containsText" dxfId="91" priority="2" operator="containsText" text="bitte wählen">
      <formula>NOT(ISERROR(SEARCH("bitte wählen",A24)))</formula>
    </cfRule>
  </conditionalFormatting>
  <dataValidations xWindow="818" yWindow="930" count="4">
    <dataValidation allowBlank="1" errorTitle="Ungültige Eingabe!" error="Bitte drücken Sie auf den Pfeil (rechts neben der Eingabezelle) und wählen Sie eine Eingabe aus der Liste." promptTitle="Hinweis" prompt="Sollte nicht der ganze Kurstitel resp. alle Kursdaten erscheinen, klicken Sie bitte ein zweites Mal auf die Kursnummer in der Auswahlliste. " sqref="C36 B24 B34 B46 C48 D24:E24" xr:uid="{00000000-0002-0000-0000-000000000000}"/>
    <dataValidation type="list" allowBlank="1" showInputMessage="1" showErrorMessage="1" errorTitle="Ungültige Eingabe!" error="Bitte drücken Sie auf den Pfeil (rechts neben der Eingabezelle) und wählen Sie eine Eingabe aus der Liste." sqref="A24" xr:uid="{00000000-0002-0000-0000-000001000000}">
      <formula1>Anmeldung</formula1>
    </dataValidation>
    <dataValidation type="date" allowBlank="1" showInputMessage="1" showErrorMessage="1" sqref="C8" xr:uid="{00000000-0002-0000-0000-000002000000}">
      <formula1>14611</formula1>
      <formula2>42370</formula2>
    </dataValidation>
    <dataValidation type="list" allowBlank="1" showInputMessage="1" showErrorMessage="1" errorTitle="Ungültige Eingabe!" error="Bitte drücken Sie auf den Pfeil (rechts neben der Eingabezelle) und wählen Sie eine Eingabe aus der Liste." promptTitle="Auswahl" prompt="Bitte auf Pfeil oben klicken um zur Auswahl zu gelangen" sqref="B14:B23" xr:uid="{D52AB339-EFC5-4FD1-99B8-EEE5B26E510A}">
      <formula1>IF(A14="NW",D_NW,IF(A14="OW",D_OW,IF(A14="UR",D_UR,IF(A14="LU",D_LU,IF(A14="SZ",D_SZ,IF(A14="ZG",D_ZG,0))))))</formula1>
    </dataValidation>
  </dataValidations>
  <hyperlinks>
    <hyperlink ref="G12" r:id="rId2" display="Link lwb@ow.ch " xr:uid="{00000000-0004-0000-0000-000000000000}"/>
    <hyperlink ref="H27" r:id="rId3" xr:uid="{00000000-0004-0000-0000-000001000000}"/>
  </hyperlinks>
  <pageMargins left="0.57999999999999996" right="0.43307086614173229" top="0.41" bottom="0.27559055118110237" header="0.32" footer="0.15748031496062992"/>
  <pageSetup paperSize="9" fitToHeight="0" orientation="landscape" r:id="rId4"/>
  <headerFooter>
    <oddHeader xml:space="preserve">&amp;C
</oddHeader>
  </headerFooter>
  <rowBreaks count="1" manualBreakCount="1">
    <brk id="25" max="16383" man="1"/>
  </rowBreaks>
  <drawing r:id="rId5"/>
  <legacyDrawing r:id="rId6"/>
  <extLst>
    <ext xmlns:x14="http://schemas.microsoft.com/office/spreadsheetml/2009/9/main" uri="{CCE6A557-97BC-4b89-ADB6-D9C93CAAB3DF}">
      <x14:dataValidations xmlns:xm="http://schemas.microsoft.com/office/excel/2006/main" xWindow="818" yWindow="930" count="2">
        <x14:dataValidation type="list" allowBlank="1" showInputMessage="1" showErrorMessage="1" errorTitle="Ungültige Eingabe!" error="Bitte drücken Sie auf den Pfeil (rechts neben der Eingabezelle) und wählen Sie eine Eingabe aus der Liste." promptTitle="Auswahl" prompt="Bitte auf Pfeil oben klicken um zur Auswahl zu gelangen" xr:uid="{00000000-0002-0000-0000-000003000000}">
          <x14:formula1>
            <xm:f>Kanton!$A$1:$A$9</xm:f>
          </x14:formula1>
          <xm:sqref>A14:A23</xm:sqref>
        </x14:dataValidation>
        <x14:dataValidation type="list" allowBlank="1" showInputMessage="1" showErrorMessage="1" prompt="bitte wählen" xr:uid="{00000000-0002-0000-0000-000006000000}">
          <x14:formula1>
            <xm:f>Schulen!$A$1:$A$22</xm:f>
          </x14:formula1>
          <xm:sqref>C9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1"/>
  <dimension ref="A1:S4"/>
  <sheetViews>
    <sheetView topLeftCell="A2" workbookViewId="0">
      <selection activeCell="E21" sqref="E21"/>
    </sheetView>
  </sheetViews>
  <sheetFormatPr baseColWidth="10" defaultColWidth="11.42578125" defaultRowHeight="15"/>
  <cols>
    <col min="1" max="1" width="10.85546875" style="31" customWidth="1"/>
    <col min="2" max="2" width="5.7109375" style="31" customWidth="1"/>
    <col min="3" max="3" width="5.5703125" style="31" customWidth="1"/>
    <col min="4" max="4" width="28.7109375" style="31" customWidth="1"/>
    <col min="5" max="5" width="21" style="32" customWidth="1"/>
    <col min="6" max="6" width="11.42578125" style="32"/>
    <col min="7" max="10" width="6.7109375" style="31" customWidth="1"/>
    <col min="11" max="11" width="4" customWidth="1"/>
    <col min="12" max="18" width="4" style="31" customWidth="1"/>
    <col min="19" max="16384" width="11.42578125" style="31"/>
  </cols>
  <sheetData>
    <row r="1" spans="1:19" ht="12">
      <c r="A1" s="108"/>
      <c r="B1" s="78"/>
      <c r="C1" s="79"/>
      <c r="D1" s="123"/>
      <c r="E1" s="124"/>
      <c r="F1" s="37"/>
      <c r="G1" s="166"/>
      <c r="H1" s="167"/>
      <c r="I1" s="167"/>
      <c r="J1" s="167"/>
      <c r="K1" s="153">
        <v>2</v>
      </c>
      <c r="L1" s="122">
        <v>3</v>
      </c>
      <c r="M1" s="122">
        <v>4</v>
      </c>
      <c r="N1" s="120">
        <v>5</v>
      </c>
      <c r="O1" s="120">
        <v>6</v>
      </c>
      <c r="P1" s="120">
        <v>7</v>
      </c>
      <c r="Q1" s="120">
        <v>8</v>
      </c>
      <c r="R1" s="120">
        <v>9</v>
      </c>
      <c r="S1" s="119">
        <v>10</v>
      </c>
    </row>
    <row r="2" spans="1:19" ht="29.25" customHeight="1">
      <c r="A2" s="108" t="s">
        <v>871</v>
      </c>
      <c r="B2" s="33" t="s">
        <v>885</v>
      </c>
      <c r="C2" s="33" t="s">
        <v>10</v>
      </c>
      <c r="D2" s="33" t="s">
        <v>12</v>
      </c>
      <c r="E2" s="33" t="s">
        <v>13</v>
      </c>
      <c r="F2" s="33" t="s">
        <v>14</v>
      </c>
      <c r="G2" s="34" t="s">
        <v>15</v>
      </c>
      <c r="H2" s="33" t="s">
        <v>16</v>
      </c>
      <c r="I2" s="33" t="s">
        <v>17</v>
      </c>
      <c r="J2" s="33" t="s">
        <v>185</v>
      </c>
      <c r="K2" s="157" t="s">
        <v>885</v>
      </c>
      <c r="L2" s="158" t="s">
        <v>77</v>
      </c>
      <c r="M2" s="159" t="s">
        <v>78</v>
      </c>
      <c r="N2" s="96" t="s">
        <v>13</v>
      </c>
      <c r="O2" s="159" t="s">
        <v>14</v>
      </c>
      <c r="P2" s="160" t="s">
        <v>79</v>
      </c>
      <c r="Q2" s="161" t="s">
        <v>16</v>
      </c>
      <c r="R2" s="161" t="s">
        <v>80</v>
      </c>
      <c r="S2" s="161" t="s">
        <v>884</v>
      </c>
    </row>
    <row r="3" spans="1:19" ht="24.75">
      <c r="A3" s="140" t="s">
        <v>924</v>
      </c>
      <c r="B3" s="82" t="str">
        <f>VLOOKUP($A3,'Kursliste gesamt'!$A$10:$J$400,K$1,0)</f>
        <v>10</v>
      </c>
      <c r="C3" s="82" t="str">
        <f>VLOOKUP($A3,'Kursliste gesamt'!$A$10:$J$400,L$1,0)</f>
        <v>ZG</v>
      </c>
      <c r="D3" s="82" t="str">
        <f>VLOOKUP($A3,'Kursliste gesamt'!$A$10:$J$400,M$1,0)</f>
        <v>Wie fördere ich respektvollen Umgang in einer vielfältigen Gesellschaft?</v>
      </c>
      <c r="E3" s="82" t="str">
        <f>VLOOKUP($A3,'Kursliste gesamt'!$A$10:$J$400,N$1,0)</f>
        <v>Mi, 28.1.26, 15.00 - 18.00 Uhr</v>
      </c>
      <c r="F3" s="82" t="str">
        <f>VLOOKUP($A3,'Kursliste gesamt'!$A$10:$J$400,O$1,0)</f>
        <v>US, Z 2, SHP, DaZ</v>
      </c>
      <c r="G3" s="82">
        <f>VLOOKUP($A3,'Kursliste gesamt'!$A$10:$J$400,P$1,0)</f>
        <v>3</v>
      </c>
      <c r="H3" s="82">
        <f>VLOOKUP($A3,'Kursliste gesamt'!$A$10:$J$400,Q$1,0)</f>
        <v>69</v>
      </c>
      <c r="I3" s="82">
        <f>VLOOKUP($A3,'Kursliste gesamt'!$A$10:$J$400,R$1,0)</f>
        <v>27.6</v>
      </c>
      <c r="J3" s="82">
        <f>VLOOKUP($A3,'Kursliste gesamt'!$A$10:$J$400,S$1,0)</f>
        <v>41.4</v>
      </c>
    </row>
    <row r="4" spans="1:19" ht="24.75">
      <c r="A4" s="141" t="s">
        <v>925</v>
      </c>
      <c r="B4" s="82" t="str">
        <f>VLOOKUP($A4,'Kursliste gesamt'!$A$10:$J$400,K$1,0)</f>
        <v>10</v>
      </c>
      <c r="C4" s="82" t="str">
        <f>VLOOKUP($A4,'Kursliste gesamt'!$A$10:$J$400,L$1,0)</f>
        <v>ZG</v>
      </c>
      <c r="D4" s="82" t="str">
        <f>VLOOKUP($A4,'Kursliste gesamt'!$A$10:$J$400,M$1,0)</f>
        <v>Praxiseinblick: Selbstorganisiertes Lernen im Projektunterricht</v>
      </c>
      <c r="E4" s="82" t="str">
        <f>VLOOKUP($A4,'Kursliste gesamt'!$A$10:$J$400,N$1,0)</f>
        <v>Mi, 12.11.25, 14.00 - 17.00 Uhr</v>
      </c>
      <c r="F4" s="82" t="str">
        <f>VLOOKUP($A4,'Kursliste gesamt'!$A$10:$J$400,O$1,0)</f>
        <v>Z 2, SHP, DaZ, SSA, SL</v>
      </c>
      <c r="G4" s="82">
        <f>VLOOKUP($A4,'Kursliste gesamt'!$A$10:$J$400,P$1,0)</f>
        <v>3</v>
      </c>
      <c r="H4" s="82">
        <f>VLOOKUP($A4,'Kursliste gesamt'!$A$10:$J$400,Q$1,0)</f>
        <v>69</v>
      </c>
      <c r="I4" s="82">
        <f>VLOOKUP($A4,'Kursliste gesamt'!$A$10:$J$400,R$1,0)</f>
        <v>27.6</v>
      </c>
      <c r="J4" s="82">
        <f>VLOOKUP($A4,'Kursliste gesamt'!$A$10:$J$400,S$1,0)</f>
        <v>41.4</v>
      </c>
    </row>
  </sheetData>
  <sortState xmlns:xlrd2="http://schemas.microsoft.com/office/spreadsheetml/2017/richdata2" ref="A4:G4">
    <sortCondition ref="A4"/>
  </sortState>
  <conditionalFormatting sqref="A1:A2">
    <cfRule type="duplicateValues" dxfId="3" priority="1"/>
  </conditionalFormatting>
  <conditionalFormatting sqref="B1">
    <cfRule type="duplicateValues" dxfId="2" priority="211"/>
  </conditionalFormatting>
  <conditionalFormatting sqref="K2">
    <cfRule type="duplicateValues" dxfId="1" priority="3"/>
  </conditionalFormatting>
  <conditionalFormatting sqref="M2">
    <cfRule type="duplicateValues" dxfId="0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1:Q10"/>
  <sheetViews>
    <sheetView workbookViewId="0"/>
  </sheetViews>
  <sheetFormatPr baseColWidth="10" defaultColWidth="11.42578125" defaultRowHeight="11.25"/>
  <cols>
    <col min="1" max="1" width="5" style="3" customWidth="1"/>
    <col min="2" max="2" width="12.85546875" style="3" customWidth="1"/>
    <col min="3" max="3" width="42.7109375" style="3" customWidth="1"/>
    <col min="4" max="4" width="12.5703125" style="3" customWidth="1"/>
    <col min="5" max="5" width="5.140625" style="3" customWidth="1"/>
    <col min="6" max="6" width="7.140625" style="3" customWidth="1"/>
    <col min="7" max="7" width="8.7109375" style="3" customWidth="1"/>
    <col min="8" max="8" width="15.85546875" style="3" customWidth="1"/>
    <col min="9" max="9" width="16" style="3" customWidth="1"/>
    <col min="10" max="10" width="14.42578125" style="3" customWidth="1"/>
    <col min="11" max="11" width="5.85546875" style="3" customWidth="1"/>
    <col min="12" max="12" width="12" style="3" customWidth="1"/>
    <col min="13" max="14" width="12.28515625" style="7" customWidth="1"/>
    <col min="15" max="15" width="34.5703125" style="3" customWidth="1"/>
    <col min="16" max="16" width="15.140625" style="3" customWidth="1"/>
    <col min="17" max="17" width="7.7109375" style="3" bestFit="1" customWidth="1"/>
    <col min="18" max="16384" width="11.42578125" style="3"/>
  </cols>
  <sheetData>
    <row r="1" spans="1:17">
      <c r="A1" s="4" t="s">
        <v>31</v>
      </c>
      <c r="B1" s="4" t="s">
        <v>11</v>
      </c>
      <c r="C1" s="4" t="s">
        <v>12</v>
      </c>
      <c r="D1" s="4" t="s">
        <v>32</v>
      </c>
      <c r="E1" s="4" t="s">
        <v>15</v>
      </c>
      <c r="F1" s="4" t="s">
        <v>33</v>
      </c>
      <c r="G1" s="4" t="s">
        <v>34</v>
      </c>
      <c r="H1" s="4" t="s">
        <v>2</v>
      </c>
      <c r="I1" s="4" t="s">
        <v>3</v>
      </c>
      <c r="J1" s="4" t="s">
        <v>35</v>
      </c>
      <c r="K1" s="4" t="s">
        <v>36</v>
      </c>
      <c r="L1" s="4" t="s">
        <v>37</v>
      </c>
      <c r="M1" s="5" t="s">
        <v>38</v>
      </c>
      <c r="N1" s="5" t="s">
        <v>39</v>
      </c>
      <c r="O1" s="4" t="s">
        <v>40</v>
      </c>
      <c r="P1" s="4" t="s">
        <v>5</v>
      </c>
      <c r="Q1" s="4" t="s">
        <v>41</v>
      </c>
    </row>
    <row r="2" spans="1:17" ht="63.75" customHeight="1">
      <c r="A2" s="1" t="str">
        <f>IF(Formular!A14="bitte wählen","",Formular!A14)</f>
        <v/>
      </c>
      <c r="B2" s="1" t="str">
        <f>IF(Formular!B14="bitte wählen","",Formular!B14)</f>
        <v/>
      </c>
      <c r="C2" s="1" t="str">
        <f>IF(Formular!C14="","",Formular!C14)</f>
        <v/>
      </c>
      <c r="D2" s="1" t="str">
        <f>IF(Formular!D14="","",Formular!D14)</f>
        <v/>
      </c>
      <c r="E2" s="30" t="str">
        <f>IF(Formular!F14="","",Formular!F14)</f>
        <v/>
      </c>
      <c r="F2" s="29" t="str">
        <f>IF(Formular!G14="","",Formular!G14)</f>
        <v/>
      </c>
      <c r="G2" s="29" t="str">
        <f>IF(Formular!H14="","",Formular!H14)</f>
        <v/>
      </c>
      <c r="H2" s="1" t="str">
        <f>IF(A2="","",Formular!$C$6)</f>
        <v/>
      </c>
      <c r="I2" s="1" t="str">
        <f>IF(A2="","",Formular!$C$7)</f>
        <v/>
      </c>
      <c r="J2" s="1" t="str">
        <f>IF(A2="","",Formular!#REF!)</f>
        <v/>
      </c>
      <c r="K2" s="1" t="str">
        <f>IF(A2="","",Formular!#REF!)</f>
        <v/>
      </c>
      <c r="L2" s="1" t="str">
        <f>IF(A2="","",Formular!#REF!)</f>
        <v/>
      </c>
      <c r="M2" s="6" t="str">
        <f>IF(A2="","",Formular!#REF!)</f>
        <v/>
      </c>
      <c r="N2" s="6" t="str">
        <f>IF(A2="","",Formular!#REF!)</f>
        <v/>
      </c>
      <c r="O2" s="1" t="str">
        <f>IF(A2="","",Formular!$C$9)</f>
        <v/>
      </c>
      <c r="P2" s="1" t="str">
        <f>IF(A2="","",Formular!#REF!)</f>
        <v/>
      </c>
      <c r="Q2" s="1" t="str">
        <f>IF(A2="","",Formular!#REF!)</f>
        <v/>
      </c>
    </row>
    <row r="3" spans="1:17" ht="63.75" customHeight="1">
      <c r="A3" s="1" t="str">
        <f>IF(Formular!A15="bitte wählen","",Formular!A15)</f>
        <v/>
      </c>
      <c r="B3" s="1" t="str">
        <f>IF(Formular!B15="bitte wählen","",Formular!B15)</f>
        <v/>
      </c>
      <c r="C3" s="1" t="str">
        <f>IF(Formular!C15="","",Formular!C15)</f>
        <v/>
      </c>
      <c r="D3" s="1" t="str">
        <f>IF(Formular!D15="","",Formular!D15)</f>
        <v/>
      </c>
      <c r="E3" s="30" t="str">
        <f>IF(Formular!F15="","",Formular!F15)</f>
        <v/>
      </c>
      <c r="F3" s="29" t="str">
        <f>IF(Formular!G15="","",Formular!G15)</f>
        <v/>
      </c>
      <c r="G3" s="29" t="str">
        <f>IF(Formular!H15="","",Formular!H15)</f>
        <v/>
      </c>
      <c r="H3" s="1" t="str">
        <f>IF(A3="","",Formular!$C$6)</f>
        <v/>
      </c>
      <c r="I3" s="1" t="str">
        <f>IF(A3="","",Formular!$C$7)</f>
        <v/>
      </c>
      <c r="J3" s="1" t="str">
        <f>IF(A3="","",Formular!#REF!)</f>
        <v/>
      </c>
      <c r="K3" s="1" t="str">
        <f>IF(A3="","",Formular!#REF!)</f>
        <v/>
      </c>
      <c r="L3" s="1" t="str">
        <f>IF(A3="","",Formular!#REF!)</f>
        <v/>
      </c>
      <c r="M3" s="6" t="str">
        <f>IF(A3="","",Formular!#REF!)</f>
        <v/>
      </c>
      <c r="N3" s="6" t="str">
        <f>IF(A3="","",Formular!#REF!)</f>
        <v/>
      </c>
      <c r="O3" s="1" t="str">
        <f>IF(A3="","",Formular!$C$9)</f>
        <v/>
      </c>
      <c r="P3" s="1" t="str">
        <f>IF(A3="","",Formular!#REF!)</f>
        <v/>
      </c>
      <c r="Q3" s="1" t="str">
        <f>IF(A3="","",Formular!#REF!)</f>
        <v/>
      </c>
    </row>
    <row r="4" spans="1:17" ht="63.75" customHeight="1">
      <c r="A4" s="1" t="str">
        <f>IF(Formular!A16="bitte wählen","",Formular!A16)</f>
        <v/>
      </c>
      <c r="B4" s="1" t="str">
        <f>IF(Formular!B16="bitte wählen","",Formular!B16)</f>
        <v/>
      </c>
      <c r="C4" s="1" t="str">
        <f>IF(Formular!C16="","",Formular!C16)</f>
        <v/>
      </c>
      <c r="D4" s="1" t="str">
        <f>IF(Formular!D16="","",Formular!D16)</f>
        <v/>
      </c>
      <c r="E4" s="30" t="str">
        <f>IF(Formular!F16="","",Formular!F16)</f>
        <v/>
      </c>
      <c r="F4" s="29" t="str">
        <f>IF(Formular!G16="","",Formular!G16)</f>
        <v/>
      </c>
      <c r="G4" s="29" t="str">
        <f>IF(Formular!H16="","",Formular!H16)</f>
        <v/>
      </c>
      <c r="H4" s="1" t="str">
        <f>IF(A4="","",Formular!$C$6)</f>
        <v/>
      </c>
      <c r="I4" s="1" t="str">
        <f>IF(A4="","",Formular!$C$7)</f>
        <v/>
      </c>
      <c r="J4" s="1" t="str">
        <f>IF(A4="","",Formular!#REF!)</f>
        <v/>
      </c>
      <c r="K4" s="1" t="str">
        <f>IF(A4="","",Formular!#REF!)</f>
        <v/>
      </c>
      <c r="L4" s="1" t="str">
        <f>IF(A4="","",Formular!#REF!)</f>
        <v/>
      </c>
      <c r="M4" s="6" t="str">
        <f>IF(A4="","",Formular!#REF!)</f>
        <v/>
      </c>
      <c r="N4" s="6" t="str">
        <f>IF(A4="","",Formular!#REF!)</f>
        <v/>
      </c>
      <c r="O4" s="1" t="str">
        <f>IF(A4="","",Formular!$C$9)</f>
        <v/>
      </c>
      <c r="P4" s="1" t="str">
        <f>IF(A4="","",Formular!#REF!)</f>
        <v/>
      </c>
      <c r="Q4" s="1" t="str">
        <f>IF(A4="","",Formular!#REF!)</f>
        <v/>
      </c>
    </row>
    <row r="5" spans="1:17" ht="63.75" customHeight="1">
      <c r="A5" s="1" t="str">
        <f>IF(Formular!A17="bitte wählen","",Formular!A17)</f>
        <v/>
      </c>
      <c r="B5" s="1" t="str">
        <f>IF(Formular!B17="bitte wählen","",Formular!B17)</f>
        <v/>
      </c>
      <c r="C5" s="1" t="str">
        <f>IF(Formular!C17="","",Formular!C17)</f>
        <v/>
      </c>
      <c r="D5" s="1" t="str">
        <f>IF(Formular!D17="","",Formular!D17)</f>
        <v/>
      </c>
      <c r="E5" s="30" t="str">
        <f>IF(Formular!F17="","",Formular!F17)</f>
        <v/>
      </c>
      <c r="F5" s="29" t="str">
        <f>IF(Formular!G17="","",Formular!G17)</f>
        <v/>
      </c>
      <c r="G5" s="29" t="str">
        <f>IF(Formular!H17="","",Formular!H17)</f>
        <v/>
      </c>
      <c r="H5" s="1" t="str">
        <f>IF(A5="","",Formular!$C$6)</f>
        <v/>
      </c>
      <c r="I5" s="1" t="str">
        <f>IF(A5="","",Formular!$C$7)</f>
        <v/>
      </c>
      <c r="J5" s="1" t="str">
        <f>IF(A5="","",Formular!#REF!)</f>
        <v/>
      </c>
      <c r="K5" s="1" t="str">
        <f>IF(A5="","",Formular!#REF!)</f>
        <v/>
      </c>
      <c r="L5" s="1" t="str">
        <f>IF(A5="","",Formular!#REF!)</f>
        <v/>
      </c>
      <c r="M5" s="6" t="str">
        <f>IF(A5="","",Formular!#REF!)</f>
        <v/>
      </c>
      <c r="N5" s="6" t="str">
        <f>IF(A5="","",Formular!#REF!)</f>
        <v/>
      </c>
      <c r="O5" s="1" t="str">
        <f>IF(A5="","",Formular!$C$9)</f>
        <v/>
      </c>
      <c r="P5" s="1" t="str">
        <f>IF(A5="","",Formular!#REF!)</f>
        <v/>
      </c>
      <c r="Q5" s="1" t="str">
        <f>IF(A5="","",Formular!#REF!)</f>
        <v/>
      </c>
    </row>
    <row r="6" spans="1:17" ht="63.75" customHeight="1">
      <c r="A6" s="1" t="str">
        <f>IF(Formular!A18="bitte wählen","",Formular!A18)</f>
        <v/>
      </c>
      <c r="B6" s="1" t="str">
        <f>IF(Formular!B18="bitte wählen","",Formular!B18)</f>
        <v/>
      </c>
      <c r="C6" s="1" t="str">
        <f>IF(Formular!C18="","",Formular!C18)</f>
        <v/>
      </c>
      <c r="D6" s="1" t="str">
        <f>IF(Formular!D18="","",Formular!D18)</f>
        <v/>
      </c>
      <c r="E6" s="30" t="str">
        <f>IF(Formular!F18="","",Formular!F18)</f>
        <v/>
      </c>
      <c r="F6" s="29" t="str">
        <f>IF(Formular!G18="","",Formular!G18)</f>
        <v/>
      </c>
      <c r="G6" s="29" t="str">
        <f>IF(Formular!H18="","",Formular!H18)</f>
        <v/>
      </c>
      <c r="H6" s="1" t="str">
        <f>IF(A6="","",Formular!$C$6)</f>
        <v/>
      </c>
      <c r="I6" s="1" t="str">
        <f>IF(A6="","",Formular!$C$7)</f>
        <v/>
      </c>
      <c r="J6" s="1" t="str">
        <f>IF(A6="","",Formular!#REF!)</f>
        <v/>
      </c>
      <c r="K6" s="1" t="str">
        <f>IF(A6="","",Formular!#REF!)</f>
        <v/>
      </c>
      <c r="L6" s="1" t="str">
        <f>IF(A6="","",Formular!#REF!)</f>
        <v/>
      </c>
      <c r="M6" s="6" t="str">
        <f>IF(A6="","",Formular!#REF!)</f>
        <v/>
      </c>
      <c r="N6" s="6" t="str">
        <f>IF(A6="","",Formular!#REF!)</f>
        <v/>
      </c>
      <c r="O6" s="1" t="str">
        <f>IF(A6="","",Formular!$C$9)</f>
        <v/>
      </c>
      <c r="P6" s="1" t="str">
        <f>IF(A6="","",Formular!#REF!)</f>
        <v/>
      </c>
      <c r="Q6" s="1" t="str">
        <f>IF(A6="","",Formular!#REF!)</f>
        <v/>
      </c>
    </row>
    <row r="7" spans="1:17" ht="63.75" customHeight="1">
      <c r="A7" s="1" t="str">
        <f>IF(Formular!A19="bitte wählen","",Formular!A19)</f>
        <v/>
      </c>
      <c r="B7" s="1" t="str">
        <f>IF(Formular!B19="bitte wählen","",Formular!B19)</f>
        <v/>
      </c>
      <c r="C7" s="1" t="str">
        <f>IF(Formular!C19="","",Formular!C19)</f>
        <v/>
      </c>
      <c r="D7" s="1" t="str">
        <f>IF(Formular!D19="","",Formular!D19)</f>
        <v/>
      </c>
      <c r="E7" s="30" t="str">
        <f>IF(Formular!F19="","",Formular!F19)</f>
        <v/>
      </c>
      <c r="F7" s="29" t="str">
        <f>IF(Formular!G19="","",Formular!G19)</f>
        <v/>
      </c>
      <c r="G7" s="29" t="str">
        <f>IF(Formular!H19="","",Formular!H19)</f>
        <v/>
      </c>
      <c r="H7" s="1" t="str">
        <f>IF(A7="","",Formular!$C$6)</f>
        <v/>
      </c>
      <c r="I7" s="1" t="str">
        <f>IF(A7="","",Formular!$C$7)</f>
        <v/>
      </c>
      <c r="J7" s="1" t="str">
        <f>IF(A7="","",Formular!#REF!)</f>
        <v/>
      </c>
      <c r="K7" s="1" t="str">
        <f>IF(A7="","",Formular!#REF!)</f>
        <v/>
      </c>
      <c r="L7" s="1" t="str">
        <f>IF(A7="","",Formular!#REF!)</f>
        <v/>
      </c>
      <c r="M7" s="6" t="str">
        <f>IF(A7="","",Formular!#REF!)</f>
        <v/>
      </c>
      <c r="N7" s="6" t="str">
        <f>IF(A7="","",Formular!#REF!)</f>
        <v/>
      </c>
      <c r="O7" s="1" t="str">
        <f>IF(A7="","",Formular!$C$9)</f>
        <v/>
      </c>
      <c r="P7" s="1" t="str">
        <f>IF(A7="","",Formular!#REF!)</f>
        <v/>
      </c>
      <c r="Q7" s="1" t="str">
        <f>IF(A7="","",Formular!#REF!)</f>
        <v/>
      </c>
    </row>
    <row r="8" spans="1:17" ht="63.75" customHeight="1">
      <c r="A8" s="1" t="str">
        <f>IF(Formular!A20="bitte wählen","",Formular!A20)</f>
        <v/>
      </c>
      <c r="B8" s="1" t="str">
        <f>IF(Formular!B20="bitte wählen","",Formular!B20)</f>
        <v/>
      </c>
      <c r="C8" s="1" t="str">
        <f>IF(Formular!C20="","",Formular!C20)</f>
        <v/>
      </c>
      <c r="D8" s="1" t="str">
        <f>IF(Formular!D20="","",Formular!D20)</f>
        <v/>
      </c>
      <c r="E8" s="30" t="str">
        <f>IF(Formular!F20="","",Formular!F20)</f>
        <v/>
      </c>
      <c r="F8" s="29" t="str">
        <f>IF(Formular!G20="","",Formular!G20)</f>
        <v/>
      </c>
      <c r="G8" s="29" t="str">
        <f>IF(Formular!H20="","",Formular!H20)</f>
        <v/>
      </c>
      <c r="H8" s="1" t="str">
        <f>IF(A8="","",Formular!$C$6)</f>
        <v/>
      </c>
      <c r="I8" s="1" t="str">
        <f>IF(A8="","",Formular!$C$7)</f>
        <v/>
      </c>
      <c r="J8" s="1" t="str">
        <f>IF(A8="","",Formular!#REF!)</f>
        <v/>
      </c>
      <c r="K8" s="1" t="str">
        <f>IF(A8="","",Formular!#REF!)</f>
        <v/>
      </c>
      <c r="L8" s="1" t="str">
        <f>IF(A8="","",Formular!#REF!)</f>
        <v/>
      </c>
      <c r="M8" s="6" t="str">
        <f>IF(A8="","",Formular!#REF!)</f>
        <v/>
      </c>
      <c r="N8" s="6" t="str">
        <f>IF(A8="","",Formular!#REF!)</f>
        <v/>
      </c>
      <c r="O8" s="1" t="str">
        <f>IF(A8="","",Formular!$C$9)</f>
        <v/>
      </c>
      <c r="P8" s="1" t="str">
        <f>IF(A8="","",Formular!#REF!)</f>
        <v/>
      </c>
      <c r="Q8" s="1" t="str">
        <f>IF(A8="","",Formular!#REF!)</f>
        <v/>
      </c>
    </row>
    <row r="9" spans="1:17" ht="63.75" customHeight="1">
      <c r="A9" s="1" t="str">
        <f>IF(Formular!A22="bitte wählen","",Formular!A22)</f>
        <v/>
      </c>
      <c r="B9" s="1" t="str">
        <f>IF(Formular!B22="bitte wählen","",Formular!B22)</f>
        <v/>
      </c>
      <c r="C9" s="1" t="str">
        <f>IF(Formular!C22="","",Formular!C22)</f>
        <v/>
      </c>
      <c r="D9" s="1" t="str">
        <f>IF(Formular!D22="","",Formular!D22)</f>
        <v/>
      </c>
      <c r="E9" s="30" t="str">
        <f>IF(Formular!F22="","",Formular!F22)</f>
        <v/>
      </c>
      <c r="F9" s="29" t="str">
        <f>IF(Formular!G22="","",Formular!G22)</f>
        <v/>
      </c>
      <c r="G9" s="29" t="str">
        <f>IF(Formular!H22="","",Formular!H22)</f>
        <v/>
      </c>
      <c r="H9" s="1" t="str">
        <f>IF(A9="","",Formular!$C$6)</f>
        <v/>
      </c>
      <c r="I9" s="1" t="str">
        <f>IF(A9="","",Formular!$C$7)</f>
        <v/>
      </c>
      <c r="J9" s="1" t="str">
        <f>IF(A9="","",Formular!#REF!)</f>
        <v/>
      </c>
      <c r="K9" s="1" t="str">
        <f>IF(A9="","",Formular!#REF!)</f>
        <v/>
      </c>
      <c r="L9" s="1" t="str">
        <f>IF(A9="","",Formular!#REF!)</f>
        <v/>
      </c>
      <c r="M9" s="6" t="str">
        <f>IF(A9="","",Formular!#REF!)</f>
        <v/>
      </c>
      <c r="N9" s="6" t="str">
        <f>IF(A9="","",Formular!#REF!)</f>
        <v/>
      </c>
      <c r="O9" s="1" t="str">
        <f>IF(A9="","",Formular!$C$9)</f>
        <v/>
      </c>
      <c r="P9" s="1" t="str">
        <f>IF(A9="","",Formular!#REF!)</f>
        <v/>
      </c>
      <c r="Q9" s="1" t="str">
        <f>IF(A9="","",Formular!#REF!)</f>
        <v/>
      </c>
    </row>
    <row r="10" spans="1:17">
      <c r="A10" s="1" t="e">
        <f>IF(Formular!#REF!="bitte wählen","",Formular!#REF!)</f>
        <v>#REF!</v>
      </c>
      <c r="B10" s="1" t="e">
        <f>IF(Formular!#REF!="bitte wählen","",Formular!#REF!)</f>
        <v>#REF!</v>
      </c>
      <c r="C10" s="1" t="e">
        <f>IF(Formular!#REF!="","",Formular!#REF!)</f>
        <v>#REF!</v>
      </c>
      <c r="D10" s="1" t="e">
        <f>IF(Formular!#REF!="","",Formular!#REF!)</f>
        <v>#REF!</v>
      </c>
      <c r="E10" s="30" t="e">
        <f>IF(Formular!#REF!="","",Formular!#REF!)</f>
        <v>#REF!</v>
      </c>
      <c r="F10" s="29" t="e">
        <f>IF(Formular!#REF!="","",Formular!#REF!)</f>
        <v>#REF!</v>
      </c>
      <c r="G10" s="29" t="e">
        <f>IF(Formular!#REF!="","",Formular!#REF!)</f>
        <v>#REF!</v>
      </c>
      <c r="H10" s="1" t="e">
        <f>IF(A10="","",Formular!$C$6)</f>
        <v>#REF!</v>
      </c>
      <c r="I10" s="1" t="e">
        <f>IF(A10="","",Formular!$C$7)</f>
        <v>#REF!</v>
      </c>
      <c r="J10" s="1" t="e">
        <f>IF(A10="","",Formular!#REF!)</f>
        <v>#REF!</v>
      </c>
      <c r="K10" s="1" t="e">
        <f>IF(A10="","",Formular!#REF!)</f>
        <v>#REF!</v>
      </c>
      <c r="L10" s="1" t="e">
        <f>IF(A10="","",Formular!#REF!)</f>
        <v>#REF!</v>
      </c>
      <c r="M10" s="6" t="e">
        <f>IF(A10="","",Formular!#REF!)</f>
        <v>#REF!</v>
      </c>
      <c r="N10" s="6" t="e">
        <f>IF(A10="","",Formular!#REF!)</f>
        <v>#REF!</v>
      </c>
      <c r="O10" s="1" t="e">
        <f>IF(A10="","",Formular!$C$9)</f>
        <v>#REF!</v>
      </c>
      <c r="P10" s="1" t="e">
        <f>IF(A10="","",Formular!#REF!)</f>
        <v>#REF!</v>
      </c>
      <c r="Q10" s="1" t="e">
        <f>IF(A10="","",Formular!#REF!)</f>
        <v>#REF!</v>
      </c>
    </row>
  </sheetData>
  <sheetProtection formatRows="0"/>
  <customSheetViews>
    <customSheetView guid="{E69C0705-7192-4773-BF95-9666703BF23E}" scale="60" showPageBreaks="1" view="pageBreakPreview">
      <selection sqref="A1:N21"/>
      <pageMargins left="0" right="0" top="0" bottom="0" header="0" footer="0"/>
      <pageSetup paperSize="9" orientation="portrait" r:id="rId1"/>
    </customSheetView>
  </customSheetViews>
  <pageMargins left="0.7" right="0.7" top="0.78740157499999996" bottom="0.78740157499999996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-0.249977111117893"/>
    <pageSetUpPr fitToPage="1"/>
  </sheetPr>
  <dimension ref="A1:J284"/>
  <sheetViews>
    <sheetView tabSelected="1" workbookViewId="0">
      <pane ySplit="9" topLeftCell="A40" activePane="bottomLeft" state="frozen"/>
      <selection pane="bottomLeft" activeCell="D8" sqref="D8"/>
    </sheetView>
  </sheetViews>
  <sheetFormatPr baseColWidth="10" defaultColWidth="11.42578125" defaultRowHeight="12"/>
  <cols>
    <col min="1" max="1" width="12.5703125" style="132" customWidth="1"/>
    <col min="2" max="2" width="4.85546875" style="132" customWidth="1"/>
    <col min="3" max="3" width="4.85546875" style="90" customWidth="1"/>
    <col min="4" max="4" width="40.28515625" style="45" customWidth="1"/>
    <col min="5" max="5" width="31.140625" style="45" customWidth="1"/>
    <col min="6" max="6" width="12.140625" style="45" customWidth="1"/>
    <col min="7" max="7" width="7.42578125" style="62" customWidth="1"/>
    <col min="8" max="8" width="11.140625" style="64" customWidth="1"/>
    <col min="9" max="9" width="10.42578125" style="90" customWidth="1"/>
    <col min="10" max="10" width="11" style="90" customWidth="1"/>
    <col min="11" max="16384" width="11.42578125" style="90"/>
  </cols>
  <sheetData>
    <row r="1" spans="1:10" ht="18">
      <c r="A1" s="128" t="s">
        <v>67</v>
      </c>
      <c r="B1" s="128"/>
      <c r="C1" s="89"/>
      <c r="D1" s="89"/>
      <c r="E1" s="106"/>
      <c r="F1" s="106"/>
      <c r="G1" s="71"/>
      <c r="H1" s="72"/>
      <c r="I1" s="72"/>
      <c r="J1" s="72" t="s">
        <v>187</v>
      </c>
    </row>
    <row r="2" spans="1:10" ht="20.100000000000001" customHeight="1">
      <c r="A2" s="129" t="s">
        <v>68</v>
      </c>
      <c r="B2" s="129"/>
      <c r="C2" s="91"/>
      <c r="D2" s="91" t="s">
        <v>69</v>
      </c>
      <c r="E2" s="107"/>
      <c r="F2" s="107"/>
      <c r="G2" s="73"/>
      <c r="H2" s="91"/>
      <c r="I2" s="91"/>
      <c r="J2" s="92"/>
    </row>
    <row r="3" spans="1:10" ht="25.7" customHeight="1">
      <c r="A3" s="130"/>
      <c r="B3" s="130"/>
      <c r="C3" s="91"/>
      <c r="D3" s="91" t="s">
        <v>70</v>
      </c>
      <c r="E3" s="107"/>
      <c r="F3" s="107"/>
      <c r="G3" s="73"/>
      <c r="H3" s="91"/>
      <c r="I3" s="91"/>
      <c r="J3" s="92"/>
    </row>
    <row r="4" spans="1:10" ht="37.5" customHeight="1">
      <c r="A4" s="130"/>
      <c r="B4" s="130"/>
      <c r="C4" s="91"/>
      <c r="D4" s="196" t="s">
        <v>71</v>
      </c>
      <c r="E4" s="196"/>
      <c r="F4" s="196"/>
      <c r="G4" s="196"/>
      <c r="H4" s="196"/>
      <c r="I4" s="196"/>
      <c r="J4" s="196"/>
    </row>
    <row r="5" spans="1:10" ht="16.350000000000001" customHeight="1">
      <c r="A5" s="130"/>
      <c r="B5" s="130"/>
      <c r="C5" s="91"/>
      <c r="D5" s="197" t="s">
        <v>72</v>
      </c>
      <c r="E5" s="197"/>
      <c r="F5" s="197"/>
      <c r="G5" s="197"/>
      <c r="H5" s="197"/>
      <c r="I5" s="197"/>
      <c r="J5" s="197"/>
    </row>
    <row r="6" spans="1:10" ht="35.65" customHeight="1">
      <c r="A6" s="131" t="s">
        <v>73</v>
      </c>
      <c r="B6" s="131"/>
      <c r="C6" s="93"/>
      <c r="D6" s="198" t="s">
        <v>74</v>
      </c>
      <c r="E6" s="198"/>
      <c r="F6" s="198"/>
      <c r="G6" s="198"/>
      <c r="H6" s="198"/>
      <c r="I6" s="198"/>
      <c r="J6" s="198"/>
    </row>
    <row r="7" spans="1:10">
      <c r="D7" s="64"/>
      <c r="F7" s="64"/>
      <c r="G7" s="151"/>
      <c r="H7" s="151"/>
      <c r="I7" s="151"/>
      <c r="J7" s="151"/>
    </row>
    <row r="8" spans="1:10" ht="17.850000000000001" customHeight="1">
      <c r="D8" s="62"/>
      <c r="H8" s="199" t="s">
        <v>75</v>
      </c>
      <c r="I8" s="199"/>
      <c r="J8" s="199"/>
    </row>
    <row r="9" spans="1:10" ht="27.75" customHeight="1">
      <c r="A9" s="133" t="s">
        <v>76</v>
      </c>
      <c r="B9" s="133" t="s">
        <v>885</v>
      </c>
      <c r="C9" s="95" t="s">
        <v>77</v>
      </c>
      <c r="D9" s="96" t="s">
        <v>78</v>
      </c>
      <c r="E9" s="96" t="s">
        <v>13</v>
      </c>
      <c r="F9" s="96" t="s">
        <v>14</v>
      </c>
      <c r="G9" s="94" t="s">
        <v>79</v>
      </c>
      <c r="H9" s="152" t="s">
        <v>16</v>
      </c>
      <c r="I9" s="152" t="s">
        <v>80</v>
      </c>
      <c r="J9" s="152" t="s">
        <v>884</v>
      </c>
    </row>
    <row r="10" spans="1:10" ht="25.5">
      <c r="A10" s="134" t="s">
        <v>190</v>
      </c>
      <c r="B10" s="134" t="str">
        <f>MID(A10,4,2)</f>
        <v>11</v>
      </c>
      <c r="C10" s="102" t="s">
        <v>42</v>
      </c>
      <c r="D10" s="121" t="s">
        <v>85</v>
      </c>
      <c r="E10" s="66" t="s">
        <v>191</v>
      </c>
      <c r="F10" s="121" t="s">
        <v>192</v>
      </c>
      <c r="G10" s="87">
        <v>1.5</v>
      </c>
      <c r="H10" s="88">
        <v>0</v>
      </c>
      <c r="I10" s="100">
        <v>0</v>
      </c>
      <c r="J10" s="88">
        <f t="shared" ref="J10" si="0">+H10*40%</f>
        <v>0</v>
      </c>
    </row>
    <row r="11" spans="1:10" ht="12.75">
      <c r="A11" s="134" t="s">
        <v>924</v>
      </c>
      <c r="B11" s="134" t="str">
        <f t="shared" ref="B11:B74" si="1">MID(A11,4,2)</f>
        <v>10</v>
      </c>
      <c r="C11" s="98" t="s">
        <v>47</v>
      </c>
      <c r="D11" s="147" t="s">
        <v>827</v>
      </c>
      <c r="E11" s="147" t="s">
        <v>828</v>
      </c>
      <c r="F11" s="147" t="s">
        <v>829</v>
      </c>
      <c r="G11" s="87">
        <v>3</v>
      </c>
      <c r="H11" s="100">
        <f t="shared" ref="H11:H15" si="2">IF(C11="SZ",G11*22,IF(C11="ZG",G11*23,IF(C11="OW",G11*15,IF(C11="NW",G11*15,IF(C11="UR",G11*15,IF(C11="LU",G11*23,))))))</f>
        <v>69</v>
      </c>
      <c r="I11" s="100">
        <f>+H11*40%</f>
        <v>27.6</v>
      </c>
      <c r="J11" s="88">
        <f>+H11*60%</f>
        <v>41.4</v>
      </c>
    </row>
    <row r="12" spans="1:10" ht="25.5">
      <c r="A12" s="125" t="s">
        <v>925</v>
      </c>
      <c r="B12" s="134" t="str">
        <f t="shared" si="1"/>
        <v>10</v>
      </c>
      <c r="C12" s="126" t="s">
        <v>47</v>
      </c>
      <c r="D12" s="121" t="s">
        <v>764</v>
      </c>
      <c r="E12" s="66" t="s">
        <v>765</v>
      </c>
      <c r="F12" s="66" t="s">
        <v>766</v>
      </c>
      <c r="G12" s="127">
        <v>3</v>
      </c>
      <c r="H12" s="100">
        <f t="shared" ref="H12" si="3">IF(C12="SZ",G12*22,IF(C12="ZG",G12*23,IF(C12="OW",G12*15,IF(C12="NW",G12*15,IF(C12="UR",G12*15,IF(C12="LU",G12*23,))))))</f>
        <v>69</v>
      </c>
      <c r="I12" s="100">
        <f>+H12*40%</f>
        <v>27.6</v>
      </c>
      <c r="J12" s="88">
        <f>+H12*60%</f>
        <v>41.4</v>
      </c>
    </row>
    <row r="13" spans="1:10" ht="25.5">
      <c r="A13" s="86" t="s">
        <v>872</v>
      </c>
      <c r="B13" s="134" t="str">
        <f t="shared" si="1"/>
        <v>11</v>
      </c>
      <c r="C13" s="98" t="s">
        <v>46</v>
      </c>
      <c r="D13" s="121" t="s">
        <v>207</v>
      </c>
      <c r="E13" s="66" t="s">
        <v>870</v>
      </c>
      <c r="F13" s="121" t="s">
        <v>82</v>
      </c>
      <c r="G13" s="101">
        <v>18</v>
      </c>
      <c r="H13" s="100">
        <f t="shared" si="2"/>
        <v>396</v>
      </c>
      <c r="I13" s="100">
        <f>+H13*40%</f>
        <v>158.4</v>
      </c>
      <c r="J13" s="100">
        <f>+H13-I13</f>
        <v>237.6</v>
      </c>
    </row>
    <row r="14" spans="1:10" ht="38.25">
      <c r="A14" s="134" t="s">
        <v>876</v>
      </c>
      <c r="B14" s="134" t="str">
        <f t="shared" si="1"/>
        <v>11</v>
      </c>
      <c r="C14" s="102" t="s">
        <v>46</v>
      </c>
      <c r="D14" s="121" t="s">
        <v>208</v>
      </c>
      <c r="E14" s="66" t="s">
        <v>796</v>
      </c>
      <c r="F14" s="121" t="s">
        <v>92</v>
      </c>
      <c r="G14" s="87">
        <v>12</v>
      </c>
      <c r="H14" s="100">
        <f t="shared" ref="H14" si="4">IF(C14="SZ",G14*22,IF(C14="ZG",G14*23,IF(C14="OW",G14*15,IF(C14="NW",G14*15,IF(C14="UR",G14*15,IF(C14="LU",G14*23,))))))</f>
        <v>264</v>
      </c>
      <c r="I14" s="100">
        <f>+H14*40%</f>
        <v>105.60000000000001</v>
      </c>
      <c r="J14" s="100">
        <f>+H14-I14</f>
        <v>158.39999999999998</v>
      </c>
    </row>
    <row r="15" spans="1:10" ht="25.5">
      <c r="A15" s="86" t="s">
        <v>886</v>
      </c>
      <c r="B15" s="134">
        <v>21</v>
      </c>
      <c r="C15" s="98" t="s">
        <v>45</v>
      </c>
      <c r="D15" s="121" t="s">
        <v>795</v>
      </c>
      <c r="E15" s="147" t="s">
        <v>830</v>
      </c>
      <c r="F15" s="147" t="s">
        <v>83</v>
      </c>
      <c r="G15" s="87">
        <v>7</v>
      </c>
      <c r="H15" s="100">
        <f t="shared" si="2"/>
        <v>161</v>
      </c>
      <c r="I15" s="100">
        <f>+H15*40%</f>
        <v>64.400000000000006</v>
      </c>
      <c r="J15" s="88">
        <f>+H15-I15</f>
        <v>96.6</v>
      </c>
    </row>
    <row r="16" spans="1:10" ht="25.5">
      <c r="A16" s="134" t="s">
        <v>877</v>
      </c>
      <c r="B16" s="134" t="str">
        <f t="shared" si="1"/>
        <v>11</v>
      </c>
      <c r="C16" s="98" t="s">
        <v>46</v>
      </c>
      <c r="D16" s="121" t="s">
        <v>209</v>
      </c>
      <c r="E16" s="66" t="s">
        <v>797</v>
      </c>
      <c r="F16" s="121" t="s">
        <v>84</v>
      </c>
      <c r="G16" s="101">
        <v>30</v>
      </c>
      <c r="H16" s="100">
        <f t="shared" ref="H16:H17" si="5">IF(C16="SZ",G16*22,IF(C16="ZG",G16*23,IF(C16="OW",G16*15,IF(C16="NW",G16*15,IF(C16="UR",G16*15,IF(C16="LU",G16*23,))))))</f>
        <v>660</v>
      </c>
      <c r="I16" s="100">
        <f t="shared" ref="I16:I17" si="6">+H16*40%</f>
        <v>264</v>
      </c>
      <c r="J16" s="100">
        <f t="shared" ref="J16:J17" si="7">+H16-I16</f>
        <v>396</v>
      </c>
    </row>
    <row r="17" spans="1:10" ht="38.25">
      <c r="A17" s="134" t="s">
        <v>873</v>
      </c>
      <c r="B17" s="134" t="str">
        <f t="shared" si="1"/>
        <v>11</v>
      </c>
      <c r="C17" s="98" t="s">
        <v>46</v>
      </c>
      <c r="D17" s="121" t="s">
        <v>210</v>
      </c>
      <c r="E17" s="66" t="s">
        <v>797</v>
      </c>
      <c r="F17" s="121" t="s">
        <v>84</v>
      </c>
      <c r="G17" s="87">
        <v>30</v>
      </c>
      <c r="H17" s="100">
        <f t="shared" si="5"/>
        <v>660</v>
      </c>
      <c r="I17" s="100">
        <f t="shared" si="6"/>
        <v>264</v>
      </c>
      <c r="J17" s="100">
        <f t="shared" si="7"/>
        <v>396</v>
      </c>
    </row>
    <row r="18" spans="1:10" ht="25.5">
      <c r="A18" s="135" t="s">
        <v>193</v>
      </c>
      <c r="B18" s="134" t="str">
        <f t="shared" si="1"/>
        <v>11</v>
      </c>
      <c r="C18" s="98" t="s">
        <v>42</v>
      </c>
      <c r="D18" s="121" t="s">
        <v>86</v>
      </c>
      <c r="E18" s="66" t="s">
        <v>194</v>
      </c>
      <c r="F18" s="121" t="s">
        <v>87</v>
      </c>
      <c r="G18" s="99">
        <v>1</v>
      </c>
      <c r="H18" s="100">
        <v>0</v>
      </c>
      <c r="I18" s="100">
        <v>0</v>
      </c>
      <c r="J18" s="88">
        <f>+H18*40%</f>
        <v>0</v>
      </c>
    </row>
    <row r="19" spans="1:10" ht="12.75">
      <c r="A19" s="86" t="s">
        <v>195</v>
      </c>
      <c r="B19" s="134" t="str">
        <f t="shared" si="1"/>
        <v>11</v>
      </c>
      <c r="C19" s="98" t="s">
        <v>42</v>
      </c>
      <c r="D19" s="121" t="s">
        <v>88</v>
      </c>
      <c r="E19" s="66" t="s">
        <v>196</v>
      </c>
      <c r="F19" s="121" t="s">
        <v>87</v>
      </c>
      <c r="G19" s="99">
        <v>1</v>
      </c>
      <c r="H19" s="100">
        <v>0</v>
      </c>
      <c r="I19" s="100">
        <f>+H19*60%</f>
        <v>0</v>
      </c>
      <c r="J19" s="88">
        <f>+H19*40%</f>
        <v>0</v>
      </c>
    </row>
    <row r="20" spans="1:10" ht="12.75">
      <c r="A20" s="86" t="s">
        <v>197</v>
      </c>
      <c r="B20" s="134" t="str">
        <f t="shared" si="1"/>
        <v>11</v>
      </c>
      <c r="C20" s="98" t="s">
        <v>42</v>
      </c>
      <c r="D20" s="121" t="s">
        <v>89</v>
      </c>
      <c r="E20" s="66" t="s">
        <v>198</v>
      </c>
      <c r="F20" s="121" t="s">
        <v>87</v>
      </c>
      <c r="G20" s="99">
        <v>1</v>
      </c>
      <c r="H20" s="100">
        <v>0</v>
      </c>
      <c r="I20" s="100">
        <f>+H20*60%</f>
        <v>0</v>
      </c>
      <c r="J20" s="88">
        <f>+H20*40%</f>
        <v>0</v>
      </c>
    </row>
    <row r="21" spans="1:10" ht="25.5">
      <c r="A21" s="86" t="s">
        <v>199</v>
      </c>
      <c r="B21" s="134" t="str">
        <f t="shared" si="1"/>
        <v>11</v>
      </c>
      <c r="C21" s="98" t="s">
        <v>42</v>
      </c>
      <c r="D21" s="121" t="s">
        <v>792</v>
      </c>
      <c r="E21" s="66" t="s">
        <v>200</v>
      </c>
      <c r="F21" s="121" t="s">
        <v>87</v>
      </c>
      <c r="G21" s="99">
        <v>1</v>
      </c>
      <c r="H21" s="100">
        <v>0</v>
      </c>
      <c r="I21" s="100">
        <v>0</v>
      </c>
      <c r="J21" s="100">
        <v>0</v>
      </c>
    </row>
    <row r="22" spans="1:10" ht="25.5">
      <c r="A22" s="134" t="s">
        <v>878</v>
      </c>
      <c r="B22" s="134" t="str">
        <f t="shared" si="1"/>
        <v>12</v>
      </c>
      <c r="C22" s="98" t="s">
        <v>46</v>
      </c>
      <c r="D22" s="121" t="s">
        <v>212</v>
      </c>
      <c r="E22" s="66" t="s">
        <v>213</v>
      </c>
      <c r="F22" s="121" t="s">
        <v>66</v>
      </c>
      <c r="G22" s="87">
        <v>4.25</v>
      </c>
      <c r="H22" s="100">
        <f t="shared" ref="H22" si="8">IF(C22="SZ",G22*22,IF(C22="ZG",G22*23,IF(C22="OW",G22*15,IF(C22="NW",G22*15,IF(C22="UR",G22*15,IF(C22="LU",G22*23,))))))</f>
        <v>93.5</v>
      </c>
      <c r="I22" s="100">
        <f>+H22*40%</f>
        <v>37.4</v>
      </c>
      <c r="J22" s="100">
        <f>+H22-I22</f>
        <v>56.1</v>
      </c>
    </row>
    <row r="23" spans="1:10" ht="25.5">
      <c r="A23" s="86" t="s">
        <v>214</v>
      </c>
      <c r="B23" s="134" t="str">
        <f t="shared" si="1"/>
        <v>13</v>
      </c>
      <c r="C23" s="98" t="s">
        <v>43</v>
      </c>
      <c r="D23" s="121" t="s">
        <v>90</v>
      </c>
      <c r="E23" s="66" t="s">
        <v>798</v>
      </c>
      <c r="F23" s="121" t="s">
        <v>91</v>
      </c>
      <c r="G23" s="87">
        <v>12</v>
      </c>
      <c r="H23" s="100">
        <f t="shared" ref="H23:H85" si="9">IF(C23="SZ",G23*22,IF(C23="ZG",G23*23,IF(C23="OW",G23*15,IF(C23="NW",G23*15,IF(C23="UR",G23*15,IF(C23="LU",G23*23,))))))</f>
        <v>180</v>
      </c>
      <c r="I23" s="100">
        <f>+H23*40%</f>
        <v>72</v>
      </c>
      <c r="J23" s="88">
        <f t="shared" ref="J23" si="10">+H23-I23</f>
        <v>108</v>
      </c>
    </row>
    <row r="24" spans="1:10" ht="25.5">
      <c r="A24" s="134" t="s">
        <v>215</v>
      </c>
      <c r="B24" s="134" t="str">
        <f t="shared" si="1"/>
        <v>13</v>
      </c>
      <c r="C24" s="98" t="s">
        <v>43</v>
      </c>
      <c r="D24" s="121" t="s">
        <v>93</v>
      </c>
      <c r="E24" s="66" t="s">
        <v>799</v>
      </c>
      <c r="F24" s="121" t="s">
        <v>216</v>
      </c>
      <c r="G24" s="87">
        <v>8</v>
      </c>
      <c r="H24" s="100">
        <f t="shared" si="9"/>
        <v>120</v>
      </c>
      <c r="I24" s="100">
        <f t="shared" ref="I24:I87" si="11">+H24*40%</f>
        <v>48</v>
      </c>
      <c r="J24" s="88">
        <f t="shared" ref="J24:J87" si="12">+H24-I24</f>
        <v>72</v>
      </c>
    </row>
    <row r="25" spans="1:10" ht="25.5">
      <c r="A25" s="134" t="s">
        <v>217</v>
      </c>
      <c r="B25" s="134" t="str">
        <f t="shared" si="1"/>
        <v>13</v>
      </c>
      <c r="C25" s="98" t="s">
        <v>43</v>
      </c>
      <c r="D25" s="121" t="s">
        <v>218</v>
      </c>
      <c r="E25" s="66" t="s">
        <v>219</v>
      </c>
      <c r="F25" s="121" t="s">
        <v>66</v>
      </c>
      <c r="G25" s="101">
        <v>3.5</v>
      </c>
      <c r="H25" s="100">
        <f t="shared" si="9"/>
        <v>52.5</v>
      </c>
      <c r="I25" s="100">
        <f t="shared" si="11"/>
        <v>21</v>
      </c>
      <c r="J25" s="88">
        <f t="shared" si="12"/>
        <v>31.5</v>
      </c>
    </row>
    <row r="26" spans="1:10" ht="25.5">
      <c r="A26" s="77" t="s">
        <v>220</v>
      </c>
      <c r="B26" s="134" t="str">
        <f t="shared" si="1"/>
        <v>13</v>
      </c>
      <c r="C26" s="98" t="s">
        <v>42</v>
      </c>
      <c r="D26" s="121" t="s">
        <v>95</v>
      </c>
      <c r="E26" s="66" t="s">
        <v>221</v>
      </c>
      <c r="F26" s="121" t="s">
        <v>66</v>
      </c>
      <c r="G26" s="101">
        <v>4</v>
      </c>
      <c r="H26" s="100">
        <f t="shared" si="9"/>
        <v>60</v>
      </c>
      <c r="I26" s="100">
        <f t="shared" si="11"/>
        <v>24</v>
      </c>
      <c r="J26" s="88">
        <f t="shared" si="12"/>
        <v>36</v>
      </c>
    </row>
    <row r="27" spans="1:10" ht="12.75">
      <c r="A27" s="136" t="s">
        <v>222</v>
      </c>
      <c r="B27" s="134" t="str">
        <f t="shared" si="1"/>
        <v>13</v>
      </c>
      <c r="C27" s="98" t="s">
        <v>42</v>
      </c>
      <c r="D27" s="121" t="s">
        <v>94</v>
      </c>
      <c r="E27" s="66" t="s">
        <v>800</v>
      </c>
      <c r="F27" s="121" t="s">
        <v>66</v>
      </c>
      <c r="G27" s="87">
        <v>4</v>
      </c>
      <c r="H27" s="100">
        <f t="shared" si="9"/>
        <v>60</v>
      </c>
      <c r="I27" s="100">
        <f t="shared" si="11"/>
        <v>24</v>
      </c>
      <c r="J27" s="88">
        <f t="shared" si="12"/>
        <v>36</v>
      </c>
    </row>
    <row r="28" spans="1:10" ht="12.75">
      <c r="A28" s="86" t="s">
        <v>223</v>
      </c>
      <c r="B28" s="134" t="str">
        <f t="shared" si="1"/>
        <v>13</v>
      </c>
      <c r="C28" s="98" t="s">
        <v>42</v>
      </c>
      <c r="D28" s="121" t="s">
        <v>224</v>
      </c>
      <c r="E28" s="66" t="s">
        <v>801</v>
      </c>
      <c r="F28" s="121" t="s">
        <v>66</v>
      </c>
      <c r="G28" s="87">
        <v>4</v>
      </c>
      <c r="H28" s="100">
        <f t="shared" si="9"/>
        <v>60</v>
      </c>
      <c r="I28" s="100">
        <f t="shared" si="11"/>
        <v>24</v>
      </c>
      <c r="J28" s="88">
        <f t="shared" si="12"/>
        <v>36</v>
      </c>
    </row>
    <row r="29" spans="1:10" ht="25.5">
      <c r="A29" s="86" t="s">
        <v>225</v>
      </c>
      <c r="B29" s="134" t="str">
        <f t="shared" si="1"/>
        <v>13</v>
      </c>
      <c r="C29" s="98" t="s">
        <v>42</v>
      </c>
      <c r="D29" s="121" t="s">
        <v>226</v>
      </c>
      <c r="E29" s="66" t="s">
        <v>227</v>
      </c>
      <c r="F29" s="121" t="s">
        <v>66</v>
      </c>
      <c r="G29" s="87">
        <v>3.5</v>
      </c>
      <c r="H29" s="100">
        <f t="shared" si="9"/>
        <v>52.5</v>
      </c>
      <c r="I29" s="100">
        <f t="shared" si="11"/>
        <v>21</v>
      </c>
      <c r="J29" s="88">
        <f t="shared" si="12"/>
        <v>31.5</v>
      </c>
    </row>
    <row r="30" spans="1:10" ht="12.75">
      <c r="A30" s="134" t="s">
        <v>228</v>
      </c>
      <c r="B30" s="134" t="str">
        <f t="shared" si="1"/>
        <v>13</v>
      </c>
      <c r="C30" s="98" t="s">
        <v>42</v>
      </c>
      <c r="D30" s="121" t="s">
        <v>229</v>
      </c>
      <c r="E30" s="66" t="s">
        <v>230</v>
      </c>
      <c r="F30" s="121" t="s">
        <v>66</v>
      </c>
      <c r="G30" s="101">
        <v>6.5</v>
      </c>
      <c r="H30" s="100">
        <f t="shared" si="9"/>
        <v>97.5</v>
      </c>
      <c r="I30" s="100">
        <f t="shared" si="11"/>
        <v>39</v>
      </c>
      <c r="J30" s="88">
        <f t="shared" si="12"/>
        <v>58.5</v>
      </c>
    </row>
    <row r="31" spans="1:10" ht="25.5">
      <c r="A31" s="134" t="s">
        <v>231</v>
      </c>
      <c r="B31" s="134" t="str">
        <f t="shared" si="1"/>
        <v>13</v>
      </c>
      <c r="C31" s="98" t="s">
        <v>42</v>
      </c>
      <c r="D31" s="66" t="s">
        <v>232</v>
      </c>
      <c r="E31" s="66" t="s">
        <v>233</v>
      </c>
      <c r="F31" s="121" t="s">
        <v>66</v>
      </c>
      <c r="G31" s="101">
        <v>5</v>
      </c>
      <c r="H31" s="100">
        <f t="shared" si="9"/>
        <v>75</v>
      </c>
      <c r="I31" s="100">
        <f t="shared" si="11"/>
        <v>30</v>
      </c>
      <c r="J31" s="88">
        <f t="shared" si="12"/>
        <v>45</v>
      </c>
    </row>
    <row r="32" spans="1:10" ht="12.75">
      <c r="A32" s="135" t="s">
        <v>234</v>
      </c>
      <c r="B32" s="134" t="str">
        <f t="shared" si="1"/>
        <v>13</v>
      </c>
      <c r="C32" s="98" t="s">
        <v>44</v>
      </c>
      <c r="D32" s="66" t="s">
        <v>96</v>
      </c>
      <c r="E32" s="66" t="s">
        <v>235</v>
      </c>
      <c r="F32" s="121" t="s">
        <v>66</v>
      </c>
      <c r="G32" s="101">
        <v>6.5</v>
      </c>
      <c r="H32" s="100">
        <f t="shared" si="9"/>
        <v>97.5</v>
      </c>
      <c r="I32" s="100">
        <f t="shared" si="11"/>
        <v>39</v>
      </c>
      <c r="J32" s="88">
        <f t="shared" si="12"/>
        <v>58.5</v>
      </c>
    </row>
    <row r="33" spans="1:10" ht="25.5">
      <c r="A33" s="77" t="s">
        <v>236</v>
      </c>
      <c r="B33" s="134" t="str">
        <f t="shared" si="1"/>
        <v>13</v>
      </c>
      <c r="C33" s="98" t="s">
        <v>44</v>
      </c>
      <c r="D33" s="66" t="s">
        <v>237</v>
      </c>
      <c r="E33" s="66" t="s">
        <v>238</v>
      </c>
      <c r="F33" s="121" t="s">
        <v>66</v>
      </c>
      <c r="G33" s="87">
        <v>3.5</v>
      </c>
      <c r="H33" s="100">
        <f t="shared" si="9"/>
        <v>52.5</v>
      </c>
      <c r="I33" s="100">
        <f t="shared" si="11"/>
        <v>21</v>
      </c>
      <c r="J33" s="88">
        <f t="shared" si="12"/>
        <v>31.5</v>
      </c>
    </row>
    <row r="34" spans="1:10" ht="25.5">
      <c r="A34" s="77" t="s">
        <v>239</v>
      </c>
      <c r="B34" s="134" t="str">
        <f t="shared" si="1"/>
        <v>13</v>
      </c>
      <c r="C34" s="98" t="s">
        <v>44</v>
      </c>
      <c r="D34" s="66" t="s">
        <v>97</v>
      </c>
      <c r="E34" s="66" t="s">
        <v>240</v>
      </c>
      <c r="F34" s="121" t="s">
        <v>66</v>
      </c>
      <c r="G34" s="87">
        <f>5*1.5</f>
        <v>7.5</v>
      </c>
      <c r="H34" s="100">
        <f t="shared" si="9"/>
        <v>112.5</v>
      </c>
      <c r="I34" s="100">
        <f t="shared" si="11"/>
        <v>45</v>
      </c>
      <c r="J34" s="88">
        <f t="shared" si="12"/>
        <v>67.5</v>
      </c>
    </row>
    <row r="35" spans="1:10" ht="26.25" customHeight="1">
      <c r="A35" s="86" t="s">
        <v>241</v>
      </c>
      <c r="B35" s="134" t="str">
        <f t="shared" si="1"/>
        <v>13</v>
      </c>
      <c r="C35" s="98" t="s">
        <v>44</v>
      </c>
      <c r="D35" s="66" t="s">
        <v>242</v>
      </c>
      <c r="E35" s="66" t="s">
        <v>243</v>
      </c>
      <c r="F35" s="121" t="s">
        <v>66</v>
      </c>
      <c r="G35" s="87">
        <v>7</v>
      </c>
      <c r="H35" s="100">
        <f t="shared" si="9"/>
        <v>105</v>
      </c>
      <c r="I35" s="100">
        <f t="shared" si="11"/>
        <v>42</v>
      </c>
      <c r="J35" s="88">
        <f t="shared" si="12"/>
        <v>63</v>
      </c>
    </row>
    <row r="36" spans="1:10" ht="25.5">
      <c r="A36" s="86" t="s">
        <v>244</v>
      </c>
      <c r="B36" s="134" t="str">
        <f t="shared" si="1"/>
        <v>13</v>
      </c>
      <c r="C36" s="98" t="s">
        <v>44</v>
      </c>
      <c r="D36" s="66" t="s">
        <v>245</v>
      </c>
      <c r="E36" s="66" t="s">
        <v>802</v>
      </c>
      <c r="F36" s="121" t="s">
        <v>66</v>
      </c>
      <c r="G36" s="87">
        <v>35</v>
      </c>
      <c r="H36" s="100">
        <f t="shared" si="9"/>
        <v>525</v>
      </c>
      <c r="I36" s="100">
        <f t="shared" si="11"/>
        <v>210</v>
      </c>
      <c r="J36" s="88">
        <f t="shared" si="12"/>
        <v>315</v>
      </c>
    </row>
    <row r="37" spans="1:10" ht="12.75">
      <c r="A37" s="125" t="s">
        <v>879</v>
      </c>
      <c r="B37" s="134" t="str">
        <f t="shared" si="1"/>
        <v>14</v>
      </c>
      <c r="C37" s="126" t="s">
        <v>46</v>
      </c>
      <c r="D37" s="66" t="s">
        <v>790</v>
      </c>
      <c r="E37" s="66" t="s">
        <v>791</v>
      </c>
      <c r="F37" s="66" t="s">
        <v>92</v>
      </c>
      <c r="G37" s="127">
        <v>6</v>
      </c>
      <c r="H37" s="100">
        <f t="shared" si="9"/>
        <v>132</v>
      </c>
      <c r="I37" s="100">
        <f>+H37*40%</f>
        <v>52.800000000000004</v>
      </c>
      <c r="J37" s="100">
        <f>+H37-I37</f>
        <v>79.199999999999989</v>
      </c>
    </row>
    <row r="38" spans="1:10" ht="25.5">
      <c r="A38" s="134" t="s">
        <v>246</v>
      </c>
      <c r="B38" s="134" t="str">
        <f t="shared" si="1"/>
        <v>14</v>
      </c>
      <c r="C38" s="98" t="s">
        <v>43</v>
      </c>
      <c r="D38" s="66" t="s">
        <v>247</v>
      </c>
      <c r="E38" s="66" t="s">
        <v>248</v>
      </c>
      <c r="F38" s="121" t="s">
        <v>92</v>
      </c>
      <c r="G38" s="101">
        <v>6</v>
      </c>
      <c r="H38" s="100">
        <f t="shared" si="9"/>
        <v>90</v>
      </c>
      <c r="I38" s="100">
        <f t="shared" si="11"/>
        <v>36</v>
      </c>
      <c r="J38" s="88">
        <f t="shared" si="12"/>
        <v>54</v>
      </c>
    </row>
    <row r="39" spans="1:10" ht="12.75">
      <c r="A39" s="134" t="s">
        <v>249</v>
      </c>
      <c r="B39" s="134" t="str">
        <f t="shared" si="1"/>
        <v>14</v>
      </c>
      <c r="C39" s="98" t="s">
        <v>43</v>
      </c>
      <c r="D39" s="66" t="s">
        <v>98</v>
      </c>
      <c r="E39" s="66" t="s">
        <v>250</v>
      </c>
      <c r="F39" s="121" t="s">
        <v>66</v>
      </c>
      <c r="G39" s="101">
        <v>4</v>
      </c>
      <c r="H39" s="100">
        <f t="shared" si="9"/>
        <v>60</v>
      </c>
      <c r="I39" s="100">
        <f t="shared" si="11"/>
        <v>24</v>
      </c>
      <c r="J39" s="88">
        <f t="shared" si="12"/>
        <v>36</v>
      </c>
    </row>
    <row r="40" spans="1:10" ht="25.5">
      <c r="A40" s="136" t="s">
        <v>251</v>
      </c>
      <c r="B40" s="134" t="str">
        <f t="shared" si="1"/>
        <v>14</v>
      </c>
      <c r="C40" s="98" t="s">
        <v>42</v>
      </c>
      <c r="D40" s="66" t="s">
        <v>252</v>
      </c>
      <c r="E40" s="66" t="s">
        <v>803</v>
      </c>
      <c r="F40" s="121" t="s">
        <v>66</v>
      </c>
      <c r="G40" s="101">
        <v>8</v>
      </c>
      <c r="H40" s="100">
        <f t="shared" si="9"/>
        <v>120</v>
      </c>
      <c r="I40" s="100">
        <f t="shared" si="11"/>
        <v>48</v>
      </c>
      <c r="J40" s="88">
        <f t="shared" si="12"/>
        <v>72</v>
      </c>
    </row>
    <row r="41" spans="1:10" ht="12.75">
      <c r="A41" s="136" t="s">
        <v>253</v>
      </c>
      <c r="B41" s="134" t="str">
        <f t="shared" si="1"/>
        <v>14</v>
      </c>
      <c r="C41" s="98" t="s">
        <v>42</v>
      </c>
      <c r="D41" s="66" t="s">
        <v>254</v>
      </c>
      <c r="E41" s="66" t="s">
        <v>255</v>
      </c>
      <c r="F41" s="121" t="s">
        <v>66</v>
      </c>
      <c r="G41" s="87">
        <v>2</v>
      </c>
      <c r="H41" s="100">
        <f t="shared" si="9"/>
        <v>30</v>
      </c>
      <c r="I41" s="100">
        <f t="shared" si="11"/>
        <v>12</v>
      </c>
      <c r="J41" s="88">
        <f t="shared" si="12"/>
        <v>18</v>
      </c>
    </row>
    <row r="42" spans="1:10" ht="25.5">
      <c r="A42" s="136" t="s">
        <v>256</v>
      </c>
      <c r="B42" s="134" t="str">
        <f t="shared" si="1"/>
        <v>14</v>
      </c>
      <c r="C42" s="98" t="s">
        <v>44</v>
      </c>
      <c r="D42" s="66" t="s">
        <v>257</v>
      </c>
      <c r="E42" s="66" t="s">
        <v>258</v>
      </c>
      <c r="F42" s="121" t="s">
        <v>66</v>
      </c>
      <c r="G42" s="87">
        <v>7</v>
      </c>
      <c r="H42" s="100">
        <f t="shared" si="9"/>
        <v>105</v>
      </c>
      <c r="I42" s="100">
        <f t="shared" si="11"/>
        <v>42</v>
      </c>
      <c r="J42" s="88">
        <f t="shared" si="12"/>
        <v>63</v>
      </c>
    </row>
    <row r="43" spans="1:10" ht="38.25">
      <c r="A43" s="134" t="s">
        <v>259</v>
      </c>
      <c r="B43" s="134" t="str">
        <f t="shared" si="1"/>
        <v>14</v>
      </c>
      <c r="C43" s="98" t="s">
        <v>44</v>
      </c>
      <c r="D43" s="66" t="s">
        <v>260</v>
      </c>
      <c r="E43" s="66" t="s">
        <v>261</v>
      </c>
      <c r="F43" s="121" t="s">
        <v>66</v>
      </c>
      <c r="G43" s="87">
        <v>7</v>
      </c>
      <c r="H43" s="100">
        <f t="shared" si="9"/>
        <v>105</v>
      </c>
      <c r="I43" s="100">
        <f t="shared" si="11"/>
        <v>42</v>
      </c>
      <c r="J43" s="88">
        <f t="shared" si="12"/>
        <v>63</v>
      </c>
    </row>
    <row r="44" spans="1:10" ht="12.75">
      <c r="A44" s="136" t="s">
        <v>262</v>
      </c>
      <c r="B44" s="134" t="str">
        <f t="shared" si="1"/>
        <v>14</v>
      </c>
      <c r="C44" s="98" t="s">
        <v>44</v>
      </c>
      <c r="D44" s="66" t="s">
        <v>263</v>
      </c>
      <c r="E44" s="66" t="s">
        <v>264</v>
      </c>
      <c r="F44" s="121" t="s">
        <v>66</v>
      </c>
      <c r="G44" s="101">
        <v>7</v>
      </c>
      <c r="H44" s="100">
        <f t="shared" si="9"/>
        <v>105</v>
      </c>
      <c r="I44" s="100">
        <f t="shared" si="11"/>
        <v>42</v>
      </c>
      <c r="J44" s="88">
        <f t="shared" si="12"/>
        <v>63</v>
      </c>
    </row>
    <row r="45" spans="1:10" ht="38.25">
      <c r="A45" s="134" t="s">
        <v>267</v>
      </c>
      <c r="B45" s="134" t="str">
        <f t="shared" si="1"/>
        <v>15</v>
      </c>
      <c r="C45" s="98" t="s">
        <v>42</v>
      </c>
      <c r="D45" s="66" t="s">
        <v>268</v>
      </c>
      <c r="E45" s="66" t="s">
        <v>804</v>
      </c>
      <c r="F45" s="121" t="s">
        <v>92</v>
      </c>
      <c r="G45" s="101">
        <v>4</v>
      </c>
      <c r="H45" s="100">
        <f t="shared" si="9"/>
        <v>60</v>
      </c>
      <c r="I45" s="100">
        <f t="shared" si="11"/>
        <v>24</v>
      </c>
      <c r="J45" s="88">
        <f t="shared" si="12"/>
        <v>36</v>
      </c>
    </row>
    <row r="46" spans="1:10" ht="12.75">
      <c r="A46" s="134" t="s">
        <v>269</v>
      </c>
      <c r="B46" s="134" t="str">
        <f t="shared" si="1"/>
        <v>15</v>
      </c>
      <c r="C46" s="98" t="s">
        <v>42</v>
      </c>
      <c r="D46" s="66" t="s">
        <v>270</v>
      </c>
      <c r="E46" s="86" t="s">
        <v>805</v>
      </c>
      <c r="F46" s="121" t="s">
        <v>66</v>
      </c>
      <c r="G46" s="101">
        <v>7</v>
      </c>
      <c r="H46" s="100">
        <f t="shared" si="9"/>
        <v>105</v>
      </c>
      <c r="I46" s="100">
        <f t="shared" si="11"/>
        <v>42</v>
      </c>
      <c r="J46" s="88">
        <f t="shared" si="12"/>
        <v>63</v>
      </c>
    </row>
    <row r="47" spans="1:10" ht="51">
      <c r="A47" s="134" t="s">
        <v>874</v>
      </c>
      <c r="B47" s="134" t="str">
        <f t="shared" si="1"/>
        <v>16</v>
      </c>
      <c r="C47" s="98" t="s">
        <v>46</v>
      </c>
      <c r="D47" s="66" t="s">
        <v>941</v>
      </c>
      <c r="E47" s="66" t="s">
        <v>806</v>
      </c>
      <c r="F47" s="121" t="s">
        <v>83</v>
      </c>
      <c r="G47" s="87">
        <v>49</v>
      </c>
      <c r="H47" s="100">
        <v>0</v>
      </c>
      <c r="I47" s="100">
        <v>0</v>
      </c>
      <c r="J47" s="100">
        <f>+H47-I47</f>
        <v>0</v>
      </c>
    </row>
    <row r="48" spans="1:10" ht="25.5">
      <c r="A48" s="134" t="s">
        <v>887</v>
      </c>
      <c r="B48" s="134">
        <v>14</v>
      </c>
      <c r="C48" s="98" t="s">
        <v>45</v>
      </c>
      <c r="D48" s="66" t="s">
        <v>265</v>
      </c>
      <c r="E48" s="66" t="s">
        <v>266</v>
      </c>
      <c r="F48" s="121" t="s">
        <v>66</v>
      </c>
      <c r="G48" s="101">
        <v>12</v>
      </c>
      <c r="H48" s="100">
        <f t="shared" si="9"/>
        <v>276</v>
      </c>
      <c r="I48" s="100">
        <f>+H48*40%</f>
        <v>110.4</v>
      </c>
      <c r="J48" s="88">
        <f>+H48-I48</f>
        <v>165.6</v>
      </c>
    </row>
    <row r="49" spans="1:10" ht="12.75">
      <c r="A49" s="77" t="s">
        <v>880</v>
      </c>
      <c r="B49" s="134" t="str">
        <f t="shared" si="1"/>
        <v>21</v>
      </c>
      <c r="C49" s="66" t="s">
        <v>46</v>
      </c>
      <c r="D49" s="147" t="s">
        <v>100</v>
      </c>
      <c r="E49" s="147" t="s">
        <v>831</v>
      </c>
      <c r="F49" s="147" t="s">
        <v>66</v>
      </c>
      <c r="G49" s="87">
        <v>6</v>
      </c>
      <c r="H49" s="100">
        <f t="shared" si="9"/>
        <v>132</v>
      </c>
      <c r="I49" s="100">
        <f>+H49*40%</f>
        <v>52.800000000000004</v>
      </c>
      <c r="J49" s="100">
        <f>+H49-I49</f>
        <v>79.199999999999989</v>
      </c>
    </row>
    <row r="50" spans="1:10" ht="25.5">
      <c r="A50" s="86" t="s">
        <v>277</v>
      </c>
      <c r="B50" s="134" t="str">
        <f t="shared" si="1"/>
        <v>21</v>
      </c>
      <c r="C50" s="98" t="s">
        <v>43</v>
      </c>
      <c r="D50" s="66" t="s">
        <v>807</v>
      </c>
      <c r="E50" s="66" t="s">
        <v>808</v>
      </c>
      <c r="F50" s="121" t="s">
        <v>92</v>
      </c>
      <c r="G50" s="101">
        <v>6</v>
      </c>
      <c r="H50" s="100">
        <f t="shared" si="9"/>
        <v>90</v>
      </c>
      <c r="I50" s="100">
        <f t="shared" si="11"/>
        <v>36</v>
      </c>
      <c r="J50" s="88">
        <f t="shared" si="12"/>
        <v>54</v>
      </c>
    </row>
    <row r="51" spans="1:10" ht="25.5">
      <c r="A51" s="134" t="s">
        <v>278</v>
      </c>
      <c r="B51" s="134" t="str">
        <f t="shared" si="1"/>
        <v>21</v>
      </c>
      <c r="C51" s="98" t="s">
        <v>43</v>
      </c>
      <c r="D51" s="66" t="s">
        <v>809</v>
      </c>
      <c r="E51" s="66" t="s">
        <v>810</v>
      </c>
      <c r="F51" s="121" t="s">
        <v>92</v>
      </c>
      <c r="G51" s="101">
        <v>6</v>
      </c>
      <c r="H51" s="100">
        <f t="shared" si="9"/>
        <v>90</v>
      </c>
      <c r="I51" s="100">
        <f t="shared" si="11"/>
        <v>36</v>
      </c>
      <c r="J51" s="88">
        <f t="shared" si="12"/>
        <v>54</v>
      </c>
    </row>
    <row r="52" spans="1:10" ht="25.5">
      <c r="A52" s="125" t="s">
        <v>279</v>
      </c>
      <c r="B52" s="134" t="str">
        <f t="shared" si="1"/>
        <v>21</v>
      </c>
      <c r="C52" s="126" t="s">
        <v>43</v>
      </c>
      <c r="D52" s="66" t="s">
        <v>770</v>
      </c>
      <c r="E52" s="66" t="s">
        <v>771</v>
      </c>
      <c r="F52" s="66" t="s">
        <v>66</v>
      </c>
      <c r="G52" s="127">
        <v>3.5</v>
      </c>
      <c r="H52" s="100">
        <f t="shared" si="9"/>
        <v>52.5</v>
      </c>
      <c r="I52" s="100">
        <f t="shared" si="11"/>
        <v>21</v>
      </c>
      <c r="J52" s="88">
        <f t="shared" si="12"/>
        <v>31.5</v>
      </c>
    </row>
    <row r="53" spans="1:10" ht="12.75">
      <c r="A53" s="134" t="s">
        <v>280</v>
      </c>
      <c r="B53" s="134" t="str">
        <f t="shared" si="1"/>
        <v>21</v>
      </c>
      <c r="C53" s="98" t="s">
        <v>43</v>
      </c>
      <c r="D53" s="147" t="s">
        <v>811</v>
      </c>
      <c r="E53" s="147" t="s">
        <v>812</v>
      </c>
      <c r="F53" s="147" t="s">
        <v>92</v>
      </c>
      <c r="G53" s="101">
        <v>6</v>
      </c>
      <c r="H53" s="100">
        <f t="shared" si="9"/>
        <v>90</v>
      </c>
      <c r="I53" s="100">
        <f t="shared" si="11"/>
        <v>36</v>
      </c>
      <c r="J53" s="88">
        <f t="shared" si="12"/>
        <v>54</v>
      </c>
    </row>
    <row r="54" spans="1:10" ht="12.75">
      <c r="A54" s="134" t="s">
        <v>281</v>
      </c>
      <c r="B54" s="134" t="str">
        <f t="shared" si="1"/>
        <v>21</v>
      </c>
      <c r="C54" s="98" t="s">
        <v>43</v>
      </c>
      <c r="D54" s="147" t="s">
        <v>102</v>
      </c>
      <c r="E54" s="147" t="s">
        <v>813</v>
      </c>
      <c r="F54" s="147" t="s">
        <v>66</v>
      </c>
      <c r="G54" s="101">
        <v>3</v>
      </c>
      <c r="H54" s="100">
        <f t="shared" si="9"/>
        <v>45</v>
      </c>
      <c r="I54" s="100">
        <f t="shared" si="11"/>
        <v>18</v>
      </c>
      <c r="J54" s="88">
        <f t="shared" si="12"/>
        <v>27</v>
      </c>
    </row>
    <row r="55" spans="1:10" ht="12.75">
      <c r="A55" s="134" t="s">
        <v>282</v>
      </c>
      <c r="B55" s="134" t="str">
        <f t="shared" si="1"/>
        <v>21</v>
      </c>
      <c r="C55" s="98" t="s">
        <v>43</v>
      </c>
      <c r="D55" s="147" t="s">
        <v>814</v>
      </c>
      <c r="E55" s="147" t="s">
        <v>815</v>
      </c>
      <c r="F55" s="147" t="s">
        <v>92</v>
      </c>
      <c r="G55" s="101">
        <v>6</v>
      </c>
      <c r="H55" s="100">
        <f t="shared" si="9"/>
        <v>90</v>
      </c>
      <c r="I55" s="100">
        <f t="shared" si="11"/>
        <v>36</v>
      </c>
      <c r="J55" s="88">
        <f t="shared" si="12"/>
        <v>54</v>
      </c>
    </row>
    <row r="56" spans="1:10" ht="12.75">
      <c r="A56" s="86" t="s">
        <v>283</v>
      </c>
      <c r="B56" s="134" t="str">
        <f t="shared" si="1"/>
        <v>21</v>
      </c>
      <c r="C56" s="98" t="s">
        <v>42</v>
      </c>
      <c r="D56" s="147" t="s">
        <v>816</v>
      </c>
      <c r="E56" s="147" t="s">
        <v>817</v>
      </c>
      <c r="F56" s="147" t="s">
        <v>92</v>
      </c>
      <c r="G56" s="87">
        <v>4</v>
      </c>
      <c r="H56" s="100">
        <f t="shared" si="9"/>
        <v>60</v>
      </c>
      <c r="I56" s="100">
        <f t="shared" si="11"/>
        <v>24</v>
      </c>
      <c r="J56" s="88">
        <f t="shared" si="12"/>
        <v>36</v>
      </c>
    </row>
    <row r="57" spans="1:10" ht="25.5">
      <c r="A57" s="125" t="s">
        <v>284</v>
      </c>
      <c r="B57" s="134" t="str">
        <f t="shared" si="1"/>
        <v>21</v>
      </c>
      <c r="C57" s="126" t="s">
        <v>42</v>
      </c>
      <c r="D57" s="66" t="s">
        <v>104</v>
      </c>
      <c r="E57" s="66" t="s">
        <v>637</v>
      </c>
      <c r="F57" s="66" t="s">
        <v>105</v>
      </c>
      <c r="G57" s="127">
        <v>7</v>
      </c>
      <c r="H57" s="100">
        <f t="shared" si="9"/>
        <v>105</v>
      </c>
      <c r="I57" s="100">
        <f t="shared" si="11"/>
        <v>42</v>
      </c>
      <c r="J57" s="88">
        <f t="shared" si="12"/>
        <v>63</v>
      </c>
    </row>
    <row r="58" spans="1:10" ht="12.75">
      <c r="A58" s="125" t="s">
        <v>285</v>
      </c>
      <c r="B58" s="134" t="str">
        <f t="shared" si="1"/>
        <v>21</v>
      </c>
      <c r="C58" s="126" t="s">
        <v>42</v>
      </c>
      <c r="D58" s="66" t="s">
        <v>555</v>
      </c>
      <c r="E58" s="66" t="s">
        <v>556</v>
      </c>
      <c r="F58" s="66" t="s">
        <v>66</v>
      </c>
      <c r="G58" s="127">
        <v>2.5</v>
      </c>
      <c r="H58" s="100">
        <v>0</v>
      </c>
      <c r="I58" s="100">
        <v>0</v>
      </c>
      <c r="J58" s="88">
        <v>0</v>
      </c>
    </row>
    <row r="59" spans="1:10" ht="12.75">
      <c r="A59" s="134" t="s">
        <v>287</v>
      </c>
      <c r="B59" s="134" t="str">
        <f t="shared" si="1"/>
        <v>21</v>
      </c>
      <c r="C59" s="98" t="s">
        <v>44</v>
      </c>
      <c r="D59" s="147" t="s">
        <v>109</v>
      </c>
      <c r="E59" s="66" t="s">
        <v>818</v>
      </c>
      <c r="F59" s="147" t="s">
        <v>66</v>
      </c>
      <c r="G59" s="87">
        <v>3</v>
      </c>
      <c r="H59" s="100">
        <f t="shared" si="9"/>
        <v>45</v>
      </c>
      <c r="I59" s="100">
        <f t="shared" si="11"/>
        <v>18</v>
      </c>
      <c r="J59" s="88">
        <f t="shared" si="12"/>
        <v>27</v>
      </c>
    </row>
    <row r="60" spans="1:10" ht="25.5">
      <c r="A60" s="134" t="s">
        <v>288</v>
      </c>
      <c r="B60" s="134" t="str">
        <f t="shared" si="1"/>
        <v>21</v>
      </c>
      <c r="C60" s="98" t="s">
        <v>44</v>
      </c>
      <c r="D60" s="147" t="s">
        <v>819</v>
      </c>
      <c r="E60" s="66" t="s">
        <v>820</v>
      </c>
      <c r="F60" s="147" t="s">
        <v>821</v>
      </c>
      <c r="G60" s="87">
        <v>6</v>
      </c>
      <c r="H60" s="100">
        <f t="shared" si="9"/>
        <v>90</v>
      </c>
      <c r="I60" s="100">
        <f t="shared" si="11"/>
        <v>36</v>
      </c>
      <c r="J60" s="88">
        <f t="shared" si="12"/>
        <v>54</v>
      </c>
    </row>
    <row r="61" spans="1:10" ht="12.75">
      <c r="A61" s="86" t="s">
        <v>289</v>
      </c>
      <c r="B61" s="134" t="str">
        <f t="shared" si="1"/>
        <v>21</v>
      </c>
      <c r="C61" s="98" t="s">
        <v>44</v>
      </c>
      <c r="D61" s="147" t="s">
        <v>822</v>
      </c>
      <c r="E61" s="66" t="s">
        <v>409</v>
      </c>
      <c r="F61" s="147" t="s">
        <v>106</v>
      </c>
      <c r="G61" s="101">
        <v>3.5</v>
      </c>
      <c r="H61" s="100">
        <f t="shared" si="9"/>
        <v>52.5</v>
      </c>
      <c r="I61" s="100">
        <f t="shared" si="11"/>
        <v>21</v>
      </c>
      <c r="J61" s="88">
        <f t="shared" si="12"/>
        <v>31.5</v>
      </c>
    </row>
    <row r="62" spans="1:10" ht="12.75">
      <c r="A62" s="86" t="s">
        <v>290</v>
      </c>
      <c r="B62" s="134" t="str">
        <f t="shared" si="1"/>
        <v>21</v>
      </c>
      <c r="C62" s="98" t="s">
        <v>44</v>
      </c>
      <c r="D62" s="147" t="s">
        <v>823</v>
      </c>
      <c r="E62" s="66" t="s">
        <v>561</v>
      </c>
      <c r="F62" s="147" t="s">
        <v>144</v>
      </c>
      <c r="G62" s="87">
        <v>7</v>
      </c>
      <c r="H62" s="100">
        <f t="shared" si="9"/>
        <v>105</v>
      </c>
      <c r="I62" s="100">
        <f t="shared" si="11"/>
        <v>42</v>
      </c>
      <c r="J62" s="88">
        <f t="shared" si="12"/>
        <v>63</v>
      </c>
    </row>
    <row r="63" spans="1:10" ht="12.75">
      <c r="A63" s="134" t="s">
        <v>291</v>
      </c>
      <c r="B63" s="134" t="str">
        <f t="shared" si="1"/>
        <v>21</v>
      </c>
      <c r="C63" s="98" t="s">
        <v>44</v>
      </c>
      <c r="D63" s="147" t="s">
        <v>824</v>
      </c>
      <c r="E63" s="66" t="s">
        <v>825</v>
      </c>
      <c r="F63" s="147" t="s">
        <v>144</v>
      </c>
      <c r="G63" s="87">
        <v>7</v>
      </c>
      <c r="H63" s="100">
        <f t="shared" si="9"/>
        <v>105</v>
      </c>
      <c r="I63" s="100">
        <f t="shared" si="11"/>
        <v>42</v>
      </c>
      <c r="J63" s="88">
        <f t="shared" si="12"/>
        <v>63</v>
      </c>
    </row>
    <row r="64" spans="1:10" ht="12.75">
      <c r="A64" s="134" t="s">
        <v>292</v>
      </c>
      <c r="B64" s="134" t="str">
        <f t="shared" si="1"/>
        <v>21</v>
      </c>
      <c r="C64" s="98" t="s">
        <v>44</v>
      </c>
      <c r="D64" s="147" t="s">
        <v>110</v>
      </c>
      <c r="E64" s="66" t="s">
        <v>258</v>
      </c>
      <c r="F64" s="147" t="s">
        <v>107</v>
      </c>
      <c r="G64" s="87">
        <v>7</v>
      </c>
      <c r="H64" s="100">
        <f t="shared" si="9"/>
        <v>105</v>
      </c>
      <c r="I64" s="100">
        <f t="shared" si="11"/>
        <v>42</v>
      </c>
      <c r="J64" s="88">
        <f t="shared" si="12"/>
        <v>63</v>
      </c>
    </row>
    <row r="65" spans="1:10" ht="12.75">
      <c r="A65" s="134" t="s">
        <v>293</v>
      </c>
      <c r="B65" s="134" t="str">
        <f t="shared" si="1"/>
        <v>21</v>
      </c>
      <c r="C65" s="98" t="s">
        <v>44</v>
      </c>
      <c r="D65" s="147" t="s">
        <v>826</v>
      </c>
      <c r="E65" s="66" t="s">
        <v>533</v>
      </c>
      <c r="F65" s="147" t="s">
        <v>145</v>
      </c>
      <c r="G65" s="87">
        <v>3.5</v>
      </c>
      <c r="H65" s="100">
        <f t="shared" si="9"/>
        <v>52.5</v>
      </c>
      <c r="I65" s="100">
        <f t="shared" si="11"/>
        <v>21</v>
      </c>
      <c r="J65" s="88">
        <f t="shared" si="12"/>
        <v>31.5</v>
      </c>
    </row>
    <row r="66" spans="1:10" ht="25.5">
      <c r="A66" s="134" t="s">
        <v>294</v>
      </c>
      <c r="B66" s="134" t="str">
        <f t="shared" si="1"/>
        <v>22</v>
      </c>
      <c r="C66" s="98" t="s">
        <v>43</v>
      </c>
      <c r="D66" s="66" t="s">
        <v>295</v>
      </c>
      <c r="E66" s="66" t="s">
        <v>296</v>
      </c>
      <c r="F66" s="121" t="s">
        <v>66</v>
      </c>
      <c r="G66" s="101">
        <v>11</v>
      </c>
      <c r="H66" s="100">
        <f t="shared" si="9"/>
        <v>165</v>
      </c>
      <c r="I66" s="100">
        <f t="shared" si="11"/>
        <v>66</v>
      </c>
      <c r="J66" s="88">
        <f t="shared" si="12"/>
        <v>99</v>
      </c>
    </row>
    <row r="67" spans="1:10" ht="38.25">
      <c r="A67" s="86" t="s">
        <v>297</v>
      </c>
      <c r="B67" s="134" t="str">
        <f t="shared" si="1"/>
        <v>22</v>
      </c>
      <c r="C67" s="98" t="s">
        <v>43</v>
      </c>
      <c r="D67" s="66" t="s">
        <v>298</v>
      </c>
      <c r="E67" s="66" t="s">
        <v>299</v>
      </c>
      <c r="F67" s="121" t="s">
        <v>300</v>
      </c>
      <c r="G67" s="101">
        <v>3.5</v>
      </c>
      <c r="H67" s="100">
        <f t="shared" si="9"/>
        <v>52.5</v>
      </c>
      <c r="I67" s="100">
        <f t="shared" si="11"/>
        <v>21</v>
      </c>
      <c r="J67" s="88">
        <f t="shared" si="12"/>
        <v>31.5</v>
      </c>
    </row>
    <row r="68" spans="1:10" ht="25.5">
      <c r="A68" s="86" t="s">
        <v>301</v>
      </c>
      <c r="B68" s="134" t="str">
        <f t="shared" si="1"/>
        <v>22</v>
      </c>
      <c r="C68" s="98" t="s">
        <v>43</v>
      </c>
      <c r="D68" s="66" t="s">
        <v>302</v>
      </c>
      <c r="E68" s="66" t="s">
        <v>303</v>
      </c>
      <c r="F68" s="121" t="s">
        <v>304</v>
      </c>
      <c r="G68" s="101">
        <v>3</v>
      </c>
      <c r="H68" s="100">
        <f t="shared" si="9"/>
        <v>45</v>
      </c>
      <c r="I68" s="100">
        <f t="shared" si="11"/>
        <v>18</v>
      </c>
      <c r="J68" s="88">
        <f t="shared" si="12"/>
        <v>27</v>
      </c>
    </row>
    <row r="69" spans="1:10" ht="25.5">
      <c r="A69" s="134" t="s">
        <v>305</v>
      </c>
      <c r="B69" s="134" t="str">
        <f t="shared" si="1"/>
        <v>22</v>
      </c>
      <c r="C69" s="98" t="s">
        <v>43</v>
      </c>
      <c r="D69" s="66" t="s">
        <v>306</v>
      </c>
      <c r="E69" s="66" t="s">
        <v>307</v>
      </c>
      <c r="F69" s="121" t="s">
        <v>174</v>
      </c>
      <c r="G69" s="87">
        <v>8</v>
      </c>
      <c r="H69" s="100">
        <f t="shared" si="9"/>
        <v>120</v>
      </c>
      <c r="I69" s="100">
        <f t="shared" si="11"/>
        <v>48</v>
      </c>
      <c r="J69" s="88">
        <f t="shared" si="12"/>
        <v>72</v>
      </c>
    </row>
    <row r="70" spans="1:10" ht="25.5">
      <c r="A70" s="134" t="s">
        <v>312</v>
      </c>
      <c r="B70" s="134" t="str">
        <f t="shared" si="1"/>
        <v>22</v>
      </c>
      <c r="C70" s="98" t="s">
        <v>42</v>
      </c>
      <c r="D70" s="66" t="s">
        <v>113</v>
      </c>
      <c r="E70" s="66" t="s">
        <v>313</v>
      </c>
      <c r="F70" s="121" t="s">
        <v>114</v>
      </c>
      <c r="G70" s="87">
        <v>3.5</v>
      </c>
      <c r="H70" s="100">
        <f t="shared" si="9"/>
        <v>52.5</v>
      </c>
      <c r="I70" s="100">
        <f t="shared" si="11"/>
        <v>21</v>
      </c>
      <c r="J70" s="88">
        <f t="shared" si="12"/>
        <v>31.5</v>
      </c>
    </row>
    <row r="71" spans="1:10" ht="25.5">
      <c r="A71" s="134" t="s">
        <v>314</v>
      </c>
      <c r="B71" s="134" t="str">
        <f t="shared" si="1"/>
        <v>22</v>
      </c>
      <c r="C71" s="98" t="s">
        <v>42</v>
      </c>
      <c r="D71" s="66" t="s">
        <v>115</v>
      </c>
      <c r="E71" s="66" t="s">
        <v>315</v>
      </c>
      <c r="F71" s="121" t="s">
        <v>66</v>
      </c>
      <c r="G71" s="87">
        <v>6</v>
      </c>
      <c r="H71" s="100">
        <f t="shared" si="9"/>
        <v>90</v>
      </c>
      <c r="I71" s="100">
        <f t="shared" si="11"/>
        <v>36</v>
      </c>
      <c r="J71" s="88">
        <f t="shared" si="12"/>
        <v>54</v>
      </c>
    </row>
    <row r="72" spans="1:10" ht="38.25">
      <c r="A72" s="86" t="s">
        <v>316</v>
      </c>
      <c r="B72" s="134" t="str">
        <f t="shared" si="1"/>
        <v>22</v>
      </c>
      <c r="C72" s="98" t="s">
        <v>42</v>
      </c>
      <c r="D72" s="66" t="s">
        <v>317</v>
      </c>
      <c r="E72" s="66" t="s">
        <v>318</v>
      </c>
      <c r="F72" s="121" t="s">
        <v>66</v>
      </c>
      <c r="G72" s="101">
        <v>6.5</v>
      </c>
      <c r="H72" s="100">
        <f t="shared" si="9"/>
        <v>97.5</v>
      </c>
      <c r="I72" s="100">
        <f t="shared" si="11"/>
        <v>39</v>
      </c>
      <c r="J72" s="88">
        <f t="shared" si="12"/>
        <v>58.5</v>
      </c>
    </row>
    <row r="73" spans="1:10" ht="12.75">
      <c r="A73" s="134" t="s">
        <v>322</v>
      </c>
      <c r="B73" s="134" t="str">
        <f t="shared" si="1"/>
        <v>22</v>
      </c>
      <c r="C73" s="98" t="s">
        <v>44</v>
      </c>
      <c r="D73" s="66" t="s">
        <v>116</v>
      </c>
      <c r="E73" s="66" t="s">
        <v>323</v>
      </c>
      <c r="F73" s="121" t="s">
        <v>66</v>
      </c>
      <c r="G73" s="87">
        <v>6.5</v>
      </c>
      <c r="H73" s="100">
        <f t="shared" si="9"/>
        <v>97.5</v>
      </c>
      <c r="I73" s="100">
        <f t="shared" si="11"/>
        <v>39</v>
      </c>
      <c r="J73" s="88">
        <f t="shared" si="12"/>
        <v>58.5</v>
      </c>
    </row>
    <row r="74" spans="1:10" ht="38.25">
      <c r="A74" s="134" t="s">
        <v>324</v>
      </c>
      <c r="B74" s="134" t="str">
        <f t="shared" si="1"/>
        <v>22</v>
      </c>
      <c r="C74" s="98" t="s">
        <v>44</v>
      </c>
      <c r="D74" s="66" t="s">
        <v>325</v>
      </c>
      <c r="E74" s="66" t="s">
        <v>258</v>
      </c>
      <c r="F74" s="121" t="s">
        <v>66</v>
      </c>
      <c r="G74" s="101">
        <v>7</v>
      </c>
      <c r="H74" s="100">
        <f t="shared" si="9"/>
        <v>105</v>
      </c>
      <c r="I74" s="100">
        <f t="shared" si="11"/>
        <v>42</v>
      </c>
      <c r="J74" s="88">
        <f t="shared" si="12"/>
        <v>63</v>
      </c>
    </row>
    <row r="75" spans="1:10" ht="25.5">
      <c r="A75" s="134" t="s">
        <v>326</v>
      </c>
      <c r="B75" s="134" t="str">
        <f t="shared" ref="B75:B138" si="13">MID(A75,4,2)</f>
        <v>22</v>
      </c>
      <c r="C75" s="98" t="s">
        <v>44</v>
      </c>
      <c r="D75" s="66" t="s">
        <v>327</v>
      </c>
      <c r="E75" s="66" t="s">
        <v>328</v>
      </c>
      <c r="F75" s="121" t="s">
        <v>66</v>
      </c>
      <c r="G75" s="101">
        <v>3.5</v>
      </c>
      <c r="H75" s="100">
        <f t="shared" si="9"/>
        <v>52.5</v>
      </c>
      <c r="I75" s="100">
        <f t="shared" si="11"/>
        <v>21</v>
      </c>
      <c r="J75" s="88">
        <f t="shared" si="12"/>
        <v>31.5</v>
      </c>
    </row>
    <row r="76" spans="1:10" ht="38.25">
      <c r="A76" s="134" t="s">
        <v>329</v>
      </c>
      <c r="B76" s="134" t="str">
        <f t="shared" si="13"/>
        <v>22</v>
      </c>
      <c r="C76" s="98" t="s">
        <v>44</v>
      </c>
      <c r="D76" s="66" t="s">
        <v>330</v>
      </c>
      <c r="E76" s="66" t="s">
        <v>331</v>
      </c>
      <c r="F76" s="121" t="s">
        <v>332</v>
      </c>
      <c r="G76" s="101">
        <v>3.5</v>
      </c>
      <c r="H76" s="100">
        <f t="shared" si="9"/>
        <v>52.5</v>
      </c>
      <c r="I76" s="100">
        <f t="shared" si="11"/>
        <v>21</v>
      </c>
      <c r="J76" s="88">
        <f t="shared" si="12"/>
        <v>31.5</v>
      </c>
    </row>
    <row r="77" spans="1:10" ht="25.5">
      <c r="A77" s="125" t="s">
        <v>888</v>
      </c>
      <c r="B77" s="134">
        <v>63</v>
      </c>
      <c r="C77" s="126" t="s">
        <v>45</v>
      </c>
      <c r="D77" s="66" t="s">
        <v>789</v>
      </c>
      <c r="E77" s="66" t="s">
        <v>942</v>
      </c>
      <c r="F77" s="66" t="s">
        <v>111</v>
      </c>
      <c r="G77" s="127">
        <v>7.5</v>
      </c>
      <c r="H77" s="100">
        <f t="shared" si="9"/>
        <v>172.5</v>
      </c>
      <c r="I77" s="100">
        <f>+H77*40%</f>
        <v>69</v>
      </c>
      <c r="J77" s="88">
        <f>+H77-I77</f>
        <v>103.5</v>
      </c>
    </row>
    <row r="78" spans="1:10" ht="25.5">
      <c r="A78" s="134" t="s">
        <v>881</v>
      </c>
      <c r="B78" s="134" t="str">
        <f t="shared" si="13"/>
        <v>23</v>
      </c>
      <c r="C78" s="98" t="s">
        <v>46</v>
      </c>
      <c r="D78" s="66" t="s">
        <v>386</v>
      </c>
      <c r="E78" s="66" t="s">
        <v>387</v>
      </c>
      <c r="F78" s="121" t="s">
        <v>83</v>
      </c>
      <c r="G78" s="101">
        <v>9</v>
      </c>
      <c r="H78" s="100">
        <f t="shared" si="9"/>
        <v>198</v>
      </c>
      <c r="I78" s="100">
        <f>+H78*40%</f>
        <v>79.2</v>
      </c>
      <c r="J78" s="100">
        <f>+H78-I78</f>
        <v>118.8</v>
      </c>
    </row>
    <row r="79" spans="1:10" ht="25.5">
      <c r="A79" s="86" t="s">
        <v>335</v>
      </c>
      <c r="B79" s="134" t="str">
        <f t="shared" si="13"/>
        <v>23</v>
      </c>
      <c r="C79" s="98" t="s">
        <v>43</v>
      </c>
      <c r="D79" s="66" t="s">
        <v>118</v>
      </c>
      <c r="E79" s="66" t="s">
        <v>336</v>
      </c>
      <c r="F79" s="121" t="s">
        <v>66</v>
      </c>
      <c r="G79" s="101">
        <v>3</v>
      </c>
      <c r="H79" s="100">
        <f t="shared" si="9"/>
        <v>45</v>
      </c>
      <c r="I79" s="100">
        <f t="shared" si="11"/>
        <v>18</v>
      </c>
      <c r="J79" s="88">
        <f t="shared" si="12"/>
        <v>27</v>
      </c>
    </row>
    <row r="80" spans="1:10" ht="25.5">
      <c r="A80" s="134" t="s">
        <v>337</v>
      </c>
      <c r="B80" s="134" t="str">
        <f t="shared" si="13"/>
        <v>23</v>
      </c>
      <c r="C80" s="98" t="s">
        <v>43</v>
      </c>
      <c r="D80" s="66" t="s">
        <v>129</v>
      </c>
      <c r="E80" s="66" t="s">
        <v>338</v>
      </c>
      <c r="F80" s="121" t="s">
        <v>92</v>
      </c>
      <c r="G80" s="87">
        <v>9.5</v>
      </c>
      <c r="H80" s="100">
        <f t="shared" si="9"/>
        <v>142.5</v>
      </c>
      <c r="I80" s="100">
        <f t="shared" si="11"/>
        <v>57</v>
      </c>
      <c r="J80" s="88">
        <f t="shared" si="12"/>
        <v>85.5</v>
      </c>
    </row>
    <row r="81" spans="1:10" ht="38.25">
      <c r="A81" s="134" t="s">
        <v>339</v>
      </c>
      <c r="B81" s="134" t="str">
        <f t="shared" si="13"/>
        <v>23</v>
      </c>
      <c r="C81" s="98" t="s">
        <v>43</v>
      </c>
      <c r="D81" s="66" t="s">
        <v>340</v>
      </c>
      <c r="E81" s="66" t="s">
        <v>328</v>
      </c>
      <c r="F81" s="121" t="s">
        <v>300</v>
      </c>
      <c r="G81" s="87">
        <v>3.5</v>
      </c>
      <c r="H81" s="100">
        <f t="shared" si="9"/>
        <v>52.5</v>
      </c>
      <c r="I81" s="100">
        <f t="shared" si="11"/>
        <v>21</v>
      </c>
      <c r="J81" s="88">
        <f t="shared" si="12"/>
        <v>31.5</v>
      </c>
    </row>
    <row r="82" spans="1:10" ht="25.5">
      <c r="A82" s="86" t="s">
        <v>341</v>
      </c>
      <c r="B82" s="134" t="str">
        <f t="shared" si="13"/>
        <v>23</v>
      </c>
      <c r="C82" s="98" t="s">
        <v>43</v>
      </c>
      <c r="D82" s="66" t="s">
        <v>342</v>
      </c>
      <c r="E82" s="86" t="s">
        <v>834</v>
      </c>
      <c r="F82" s="121" t="s">
        <v>343</v>
      </c>
      <c r="G82" s="87">
        <v>6</v>
      </c>
      <c r="H82" s="100">
        <f t="shared" si="9"/>
        <v>90</v>
      </c>
      <c r="I82" s="100">
        <f t="shared" si="11"/>
        <v>36</v>
      </c>
      <c r="J82" s="88">
        <f t="shared" si="12"/>
        <v>54</v>
      </c>
    </row>
    <row r="83" spans="1:10" ht="25.5">
      <c r="A83" s="134" t="s">
        <v>344</v>
      </c>
      <c r="B83" s="134" t="str">
        <f t="shared" si="13"/>
        <v>23</v>
      </c>
      <c r="C83" s="98" t="s">
        <v>42</v>
      </c>
      <c r="D83" s="66" t="s">
        <v>345</v>
      </c>
      <c r="E83" s="66" t="s">
        <v>346</v>
      </c>
      <c r="F83" s="121" t="s">
        <v>117</v>
      </c>
      <c r="G83" s="87">
        <v>3</v>
      </c>
      <c r="H83" s="100">
        <f t="shared" si="9"/>
        <v>45</v>
      </c>
      <c r="I83" s="100">
        <f t="shared" si="11"/>
        <v>18</v>
      </c>
      <c r="J83" s="88">
        <f t="shared" si="12"/>
        <v>27</v>
      </c>
    </row>
    <row r="84" spans="1:10" ht="25.5">
      <c r="A84" s="86" t="s">
        <v>347</v>
      </c>
      <c r="B84" s="134" t="str">
        <f t="shared" si="13"/>
        <v>23</v>
      </c>
      <c r="C84" s="98" t="s">
        <v>42</v>
      </c>
      <c r="D84" s="66" t="s">
        <v>348</v>
      </c>
      <c r="E84" s="66" t="s">
        <v>349</v>
      </c>
      <c r="F84" s="121" t="s">
        <v>66</v>
      </c>
      <c r="G84" s="101">
        <v>7</v>
      </c>
      <c r="H84" s="100">
        <v>63</v>
      </c>
      <c r="I84" s="100">
        <v>0</v>
      </c>
      <c r="J84" s="88">
        <f t="shared" si="12"/>
        <v>63</v>
      </c>
    </row>
    <row r="85" spans="1:10" ht="25.5">
      <c r="A85" s="86" t="s">
        <v>350</v>
      </c>
      <c r="B85" s="134" t="str">
        <f t="shared" si="13"/>
        <v>23</v>
      </c>
      <c r="C85" s="98" t="s">
        <v>42</v>
      </c>
      <c r="D85" s="66" t="s">
        <v>119</v>
      </c>
      <c r="E85" s="66" t="s">
        <v>351</v>
      </c>
      <c r="F85" s="121" t="s">
        <v>120</v>
      </c>
      <c r="G85" s="101">
        <v>6</v>
      </c>
      <c r="H85" s="100">
        <f t="shared" si="9"/>
        <v>90</v>
      </c>
      <c r="I85" s="100">
        <f t="shared" si="11"/>
        <v>36</v>
      </c>
      <c r="J85" s="88">
        <f t="shared" si="12"/>
        <v>54</v>
      </c>
    </row>
    <row r="86" spans="1:10" ht="25.5">
      <c r="A86" s="134" t="s">
        <v>352</v>
      </c>
      <c r="B86" s="134" t="str">
        <f t="shared" si="13"/>
        <v>23</v>
      </c>
      <c r="C86" s="98" t="s">
        <v>42</v>
      </c>
      <c r="D86" s="66" t="s">
        <v>121</v>
      </c>
      <c r="E86" s="66" t="s">
        <v>353</v>
      </c>
      <c r="F86" s="121" t="s">
        <v>354</v>
      </c>
      <c r="G86" s="101">
        <v>7</v>
      </c>
      <c r="H86" s="100">
        <f t="shared" ref="H86:H149" si="14">IF(C86="SZ",G86*22,IF(C86="ZG",G86*23,IF(C86="OW",G86*15,IF(C86="NW",G86*15,IF(C86="UR",G86*15,IF(C86="LU",G86*23,))))))</f>
        <v>105</v>
      </c>
      <c r="I86" s="100">
        <v>0</v>
      </c>
      <c r="J86" s="88">
        <f t="shared" si="12"/>
        <v>105</v>
      </c>
    </row>
    <row r="87" spans="1:10" ht="38.25">
      <c r="A87" s="134" t="s">
        <v>358</v>
      </c>
      <c r="B87" s="134" t="str">
        <f t="shared" si="13"/>
        <v>23</v>
      </c>
      <c r="C87" s="98" t="s">
        <v>44</v>
      </c>
      <c r="D87" s="66" t="s">
        <v>359</v>
      </c>
      <c r="E87" s="66" t="s">
        <v>360</v>
      </c>
      <c r="F87" s="121" t="s">
        <v>361</v>
      </c>
      <c r="G87" s="101">
        <v>6.5</v>
      </c>
      <c r="H87" s="100">
        <f t="shared" si="14"/>
        <v>97.5</v>
      </c>
      <c r="I87" s="100">
        <f t="shared" si="11"/>
        <v>39</v>
      </c>
      <c r="J87" s="88">
        <f t="shared" si="12"/>
        <v>58.5</v>
      </c>
    </row>
    <row r="88" spans="1:10" ht="25.5">
      <c r="A88" s="134" t="s">
        <v>875</v>
      </c>
      <c r="B88" s="134" t="str">
        <f t="shared" si="13"/>
        <v>24</v>
      </c>
      <c r="C88" s="98" t="s">
        <v>46</v>
      </c>
      <c r="D88" s="66" t="s">
        <v>384</v>
      </c>
      <c r="E88" s="66" t="s">
        <v>385</v>
      </c>
      <c r="F88" s="121" t="s">
        <v>122</v>
      </c>
      <c r="G88" s="101">
        <v>6</v>
      </c>
      <c r="H88" s="100">
        <f t="shared" si="14"/>
        <v>132</v>
      </c>
      <c r="I88" s="100">
        <f>+H88*40%</f>
        <v>52.800000000000004</v>
      </c>
      <c r="J88" s="100">
        <f>+H88-I88</f>
        <v>79.199999999999989</v>
      </c>
    </row>
    <row r="89" spans="1:10" ht="12.75">
      <c r="A89" s="134" t="s">
        <v>363</v>
      </c>
      <c r="B89" s="134" t="str">
        <f t="shared" si="13"/>
        <v>24</v>
      </c>
      <c r="C89" s="98" t="s">
        <v>43</v>
      </c>
      <c r="D89" s="66" t="s">
        <v>364</v>
      </c>
      <c r="E89" s="66" t="s">
        <v>272</v>
      </c>
      <c r="F89" s="121" t="s">
        <v>83</v>
      </c>
      <c r="G89" s="101">
        <v>3</v>
      </c>
      <c r="H89" s="100">
        <f t="shared" si="14"/>
        <v>45</v>
      </c>
      <c r="I89" s="100">
        <f t="shared" ref="I89:I151" si="15">+H89*40%</f>
        <v>18</v>
      </c>
      <c r="J89" s="88">
        <f t="shared" ref="J89:J151" si="16">+H89-I89</f>
        <v>27</v>
      </c>
    </row>
    <row r="90" spans="1:10" ht="25.5">
      <c r="A90" s="134" t="s">
        <v>286</v>
      </c>
      <c r="B90" s="134" t="str">
        <f t="shared" si="13"/>
        <v>24</v>
      </c>
      <c r="C90" s="98" t="s">
        <v>42</v>
      </c>
      <c r="D90" s="66" t="s">
        <v>365</v>
      </c>
      <c r="E90" s="66" t="s">
        <v>366</v>
      </c>
      <c r="F90" s="121" t="s">
        <v>66</v>
      </c>
      <c r="G90" s="101">
        <v>6</v>
      </c>
      <c r="H90" s="100">
        <v>54</v>
      </c>
      <c r="I90" s="100">
        <v>0</v>
      </c>
      <c r="J90" s="88">
        <v>54</v>
      </c>
    </row>
    <row r="91" spans="1:10" ht="12.75">
      <c r="A91" s="86" t="s">
        <v>369</v>
      </c>
      <c r="B91" s="134" t="str">
        <f t="shared" si="13"/>
        <v>24</v>
      </c>
      <c r="C91" s="98" t="s">
        <v>44</v>
      </c>
      <c r="D91" s="66" t="s">
        <v>370</v>
      </c>
      <c r="E91" s="66" t="s">
        <v>371</v>
      </c>
      <c r="F91" s="121" t="s">
        <v>101</v>
      </c>
      <c r="G91" s="101">
        <v>7.5</v>
      </c>
      <c r="H91" s="100">
        <f t="shared" si="14"/>
        <v>112.5</v>
      </c>
      <c r="I91" s="100">
        <f t="shared" si="15"/>
        <v>45</v>
      </c>
      <c r="J91" s="88">
        <f t="shared" si="16"/>
        <v>67.5</v>
      </c>
    </row>
    <row r="92" spans="1:10" ht="12.75">
      <c r="A92" s="86" t="s">
        <v>372</v>
      </c>
      <c r="B92" s="134" t="str">
        <f t="shared" si="13"/>
        <v>24</v>
      </c>
      <c r="C92" s="98" t="s">
        <v>44</v>
      </c>
      <c r="D92" s="66" t="s">
        <v>373</v>
      </c>
      <c r="E92" s="66" t="s">
        <v>374</v>
      </c>
      <c r="F92" s="121" t="s">
        <v>101</v>
      </c>
      <c r="G92" s="101">
        <v>4.5</v>
      </c>
      <c r="H92" s="100">
        <f t="shared" si="14"/>
        <v>67.5</v>
      </c>
      <c r="I92" s="100">
        <f t="shared" si="15"/>
        <v>27</v>
      </c>
      <c r="J92" s="88">
        <f t="shared" si="16"/>
        <v>40.5</v>
      </c>
    </row>
    <row r="93" spans="1:10" ht="12.75">
      <c r="A93" s="86" t="s">
        <v>375</v>
      </c>
      <c r="B93" s="134" t="str">
        <f t="shared" si="13"/>
        <v>24</v>
      </c>
      <c r="C93" s="98" t="s">
        <v>44</v>
      </c>
      <c r="D93" s="66" t="s">
        <v>376</v>
      </c>
      <c r="E93" s="66" t="s">
        <v>377</v>
      </c>
      <c r="F93" s="121" t="s">
        <v>66</v>
      </c>
      <c r="G93" s="101">
        <v>6</v>
      </c>
      <c r="H93" s="100">
        <f t="shared" si="14"/>
        <v>90</v>
      </c>
      <c r="I93" s="100">
        <f t="shared" si="15"/>
        <v>36</v>
      </c>
      <c r="J93" s="88">
        <f t="shared" si="16"/>
        <v>54</v>
      </c>
    </row>
    <row r="94" spans="1:10" ht="12.75">
      <c r="A94" s="86" t="s">
        <v>378</v>
      </c>
      <c r="B94" s="134" t="str">
        <f t="shared" si="13"/>
        <v>24</v>
      </c>
      <c r="C94" s="98" t="s">
        <v>44</v>
      </c>
      <c r="D94" s="66" t="s">
        <v>124</v>
      </c>
      <c r="E94" s="66" t="s">
        <v>379</v>
      </c>
      <c r="F94" s="121" t="s">
        <v>125</v>
      </c>
      <c r="G94" s="87">
        <v>6.5</v>
      </c>
      <c r="H94" s="100">
        <f t="shared" si="14"/>
        <v>97.5</v>
      </c>
      <c r="I94" s="100">
        <f t="shared" si="15"/>
        <v>39</v>
      </c>
      <c r="J94" s="88">
        <f t="shared" si="16"/>
        <v>58.5</v>
      </c>
    </row>
    <row r="95" spans="1:10" ht="25.5">
      <c r="A95" s="134" t="s">
        <v>380</v>
      </c>
      <c r="B95" s="134" t="str">
        <f t="shared" si="13"/>
        <v>24</v>
      </c>
      <c r="C95" s="98" t="s">
        <v>44</v>
      </c>
      <c r="D95" s="66" t="s">
        <v>381</v>
      </c>
      <c r="E95" s="66" t="s">
        <v>382</v>
      </c>
      <c r="F95" s="121" t="s">
        <v>383</v>
      </c>
      <c r="G95" s="101">
        <v>5</v>
      </c>
      <c r="H95" s="100">
        <f t="shared" si="14"/>
        <v>75</v>
      </c>
      <c r="I95" s="100">
        <f t="shared" si="15"/>
        <v>30</v>
      </c>
      <c r="J95" s="88">
        <f t="shared" si="16"/>
        <v>45</v>
      </c>
    </row>
    <row r="96" spans="1:10" ht="38.25">
      <c r="A96" s="135" t="s">
        <v>889</v>
      </c>
      <c r="B96" s="134">
        <v>11</v>
      </c>
      <c r="C96" s="98" t="s">
        <v>45</v>
      </c>
      <c r="D96" s="121" t="s">
        <v>927</v>
      </c>
      <c r="E96" s="66" t="s">
        <v>793</v>
      </c>
      <c r="F96" s="121" t="s">
        <v>106</v>
      </c>
      <c r="G96" s="87">
        <v>34.5</v>
      </c>
      <c r="H96" s="100">
        <v>650</v>
      </c>
      <c r="I96" s="100">
        <v>0</v>
      </c>
      <c r="J96" s="88">
        <f t="shared" si="16"/>
        <v>650</v>
      </c>
    </row>
    <row r="97" spans="1:10" ht="38.25">
      <c r="A97" s="134" t="s">
        <v>890</v>
      </c>
      <c r="B97" s="134">
        <v>11</v>
      </c>
      <c r="C97" s="98" t="s">
        <v>45</v>
      </c>
      <c r="D97" s="121" t="s">
        <v>928</v>
      </c>
      <c r="E97" s="66" t="s">
        <v>793</v>
      </c>
      <c r="F97" s="121" t="s">
        <v>126</v>
      </c>
      <c r="G97" s="87">
        <v>34.5</v>
      </c>
      <c r="H97" s="100">
        <v>650</v>
      </c>
      <c r="I97" s="100">
        <v>0</v>
      </c>
      <c r="J97" s="88">
        <f t="shared" si="16"/>
        <v>650</v>
      </c>
    </row>
    <row r="98" spans="1:10" ht="38.25">
      <c r="A98" s="134" t="s">
        <v>891</v>
      </c>
      <c r="B98" s="134">
        <v>11</v>
      </c>
      <c r="C98" s="98" t="s">
        <v>45</v>
      </c>
      <c r="D98" s="121" t="s">
        <v>929</v>
      </c>
      <c r="E98" s="66" t="s">
        <v>793</v>
      </c>
      <c r="F98" s="121" t="s">
        <v>112</v>
      </c>
      <c r="G98" s="87">
        <v>34.5</v>
      </c>
      <c r="H98" s="100">
        <v>650</v>
      </c>
      <c r="I98" s="100">
        <v>0</v>
      </c>
      <c r="J98" s="88">
        <f t="shared" si="16"/>
        <v>650</v>
      </c>
    </row>
    <row r="99" spans="1:10" ht="38.25">
      <c r="A99" s="134" t="s">
        <v>892</v>
      </c>
      <c r="B99" s="134">
        <v>11</v>
      </c>
      <c r="C99" s="98" t="s">
        <v>45</v>
      </c>
      <c r="D99" s="121" t="s">
        <v>930</v>
      </c>
      <c r="E99" s="66" t="s">
        <v>793</v>
      </c>
      <c r="F99" s="121" t="s">
        <v>127</v>
      </c>
      <c r="G99" s="87">
        <v>34.5</v>
      </c>
      <c r="H99" s="100">
        <v>650</v>
      </c>
      <c r="I99" s="100">
        <v>0</v>
      </c>
      <c r="J99" s="88">
        <f t="shared" si="16"/>
        <v>650</v>
      </c>
    </row>
    <row r="100" spans="1:10" ht="38.25">
      <c r="A100" s="134" t="s">
        <v>893</v>
      </c>
      <c r="B100" s="134">
        <v>11</v>
      </c>
      <c r="C100" s="98" t="s">
        <v>45</v>
      </c>
      <c r="D100" s="121" t="s">
        <v>931</v>
      </c>
      <c r="E100" s="66" t="s">
        <v>793</v>
      </c>
      <c r="F100" s="121" t="s">
        <v>128</v>
      </c>
      <c r="G100" s="87">
        <v>34.5</v>
      </c>
      <c r="H100" s="100">
        <v>650</v>
      </c>
      <c r="I100" s="100">
        <v>0</v>
      </c>
      <c r="J100" s="88">
        <f t="shared" si="16"/>
        <v>650</v>
      </c>
    </row>
    <row r="101" spans="1:10" ht="38.25">
      <c r="A101" s="86" t="s">
        <v>894</v>
      </c>
      <c r="B101" s="134">
        <v>11</v>
      </c>
      <c r="C101" s="98" t="s">
        <v>45</v>
      </c>
      <c r="D101" s="121" t="s">
        <v>932</v>
      </c>
      <c r="E101" s="66" t="s">
        <v>793</v>
      </c>
      <c r="F101" s="121" t="s">
        <v>99</v>
      </c>
      <c r="G101" s="87">
        <v>34.5</v>
      </c>
      <c r="H101" s="100">
        <v>650</v>
      </c>
      <c r="I101" s="100">
        <v>0</v>
      </c>
      <c r="J101" s="88">
        <f t="shared" si="16"/>
        <v>650</v>
      </c>
    </row>
    <row r="102" spans="1:10" ht="25.5">
      <c r="A102" s="134" t="s">
        <v>895</v>
      </c>
      <c r="B102" s="134">
        <v>11</v>
      </c>
      <c r="C102" s="98" t="s">
        <v>45</v>
      </c>
      <c r="D102" s="121" t="s">
        <v>933</v>
      </c>
      <c r="E102" s="66" t="s">
        <v>201</v>
      </c>
      <c r="F102" s="121" t="s">
        <v>106</v>
      </c>
      <c r="G102" s="101">
        <v>21</v>
      </c>
      <c r="H102" s="100">
        <v>980</v>
      </c>
      <c r="I102" s="100">
        <v>0</v>
      </c>
      <c r="J102" s="88">
        <f t="shared" si="16"/>
        <v>980</v>
      </c>
    </row>
    <row r="103" spans="1:10" ht="25.5">
      <c r="A103" s="134" t="s">
        <v>896</v>
      </c>
      <c r="B103" s="134">
        <v>11</v>
      </c>
      <c r="C103" s="98" t="s">
        <v>45</v>
      </c>
      <c r="D103" s="121" t="s">
        <v>934</v>
      </c>
      <c r="E103" s="66" t="s">
        <v>202</v>
      </c>
      <c r="F103" s="121" t="s">
        <v>126</v>
      </c>
      <c r="G103" s="87">
        <v>21</v>
      </c>
      <c r="H103" s="100">
        <v>980</v>
      </c>
      <c r="I103" s="100">
        <v>0</v>
      </c>
      <c r="J103" s="88">
        <f t="shared" si="16"/>
        <v>980</v>
      </c>
    </row>
    <row r="104" spans="1:10" ht="25.5">
      <c r="A104" s="134" t="s">
        <v>897</v>
      </c>
      <c r="B104" s="134">
        <v>11</v>
      </c>
      <c r="C104" s="98" t="s">
        <v>45</v>
      </c>
      <c r="D104" s="121" t="s">
        <v>935</v>
      </c>
      <c r="E104" s="66" t="s">
        <v>201</v>
      </c>
      <c r="F104" s="121" t="s">
        <v>112</v>
      </c>
      <c r="G104" s="101">
        <v>21</v>
      </c>
      <c r="H104" s="100">
        <v>980</v>
      </c>
      <c r="I104" s="100">
        <v>0</v>
      </c>
      <c r="J104" s="88">
        <f t="shared" si="16"/>
        <v>980</v>
      </c>
    </row>
    <row r="105" spans="1:10" ht="25.5">
      <c r="A105" s="86" t="s">
        <v>898</v>
      </c>
      <c r="B105" s="134">
        <v>11</v>
      </c>
      <c r="C105" s="98" t="s">
        <v>45</v>
      </c>
      <c r="D105" s="121" t="s">
        <v>936</v>
      </c>
      <c r="E105" s="66" t="s">
        <v>203</v>
      </c>
      <c r="F105" s="121" t="s">
        <v>127</v>
      </c>
      <c r="G105" s="87">
        <v>21</v>
      </c>
      <c r="H105" s="100">
        <v>980</v>
      </c>
      <c r="I105" s="100">
        <v>0</v>
      </c>
      <c r="J105" s="88">
        <f t="shared" si="16"/>
        <v>980</v>
      </c>
    </row>
    <row r="106" spans="1:10" ht="25.5">
      <c r="A106" s="135" t="s">
        <v>899</v>
      </c>
      <c r="B106" s="134">
        <v>11</v>
      </c>
      <c r="C106" s="98" t="s">
        <v>45</v>
      </c>
      <c r="D106" s="121" t="s">
        <v>937</v>
      </c>
      <c r="E106" s="66" t="s">
        <v>201</v>
      </c>
      <c r="F106" s="121" t="s">
        <v>128</v>
      </c>
      <c r="G106" s="87">
        <v>21</v>
      </c>
      <c r="H106" s="100">
        <v>980</v>
      </c>
      <c r="I106" s="100">
        <v>0</v>
      </c>
      <c r="J106" s="88">
        <f t="shared" si="16"/>
        <v>980</v>
      </c>
    </row>
    <row r="107" spans="1:10" ht="25.5">
      <c r="A107" s="136" t="s">
        <v>900</v>
      </c>
      <c r="B107" s="134">
        <v>11</v>
      </c>
      <c r="C107" s="98" t="s">
        <v>45</v>
      </c>
      <c r="D107" s="121" t="s">
        <v>938</v>
      </c>
      <c r="E107" s="66" t="s">
        <v>201</v>
      </c>
      <c r="F107" s="121" t="s">
        <v>99</v>
      </c>
      <c r="G107" s="87">
        <v>21</v>
      </c>
      <c r="H107" s="100">
        <v>980</v>
      </c>
      <c r="I107" s="100">
        <v>0</v>
      </c>
      <c r="J107" s="88">
        <f t="shared" si="16"/>
        <v>980</v>
      </c>
    </row>
    <row r="108" spans="1:10" ht="25.5">
      <c r="A108" s="136" t="s">
        <v>901</v>
      </c>
      <c r="B108" s="134">
        <v>11</v>
      </c>
      <c r="C108" s="98" t="s">
        <v>45</v>
      </c>
      <c r="D108" s="121" t="s">
        <v>939</v>
      </c>
      <c r="E108" s="66" t="s">
        <v>204</v>
      </c>
      <c r="F108" s="121" t="s">
        <v>205</v>
      </c>
      <c r="G108" s="101">
        <v>12</v>
      </c>
      <c r="H108" s="100">
        <v>370</v>
      </c>
      <c r="I108" s="100">
        <v>0</v>
      </c>
      <c r="J108" s="88">
        <f t="shared" si="16"/>
        <v>370</v>
      </c>
    </row>
    <row r="109" spans="1:10" ht="25.5">
      <c r="A109" s="86" t="s">
        <v>902</v>
      </c>
      <c r="B109" s="134">
        <v>11</v>
      </c>
      <c r="C109" s="98" t="s">
        <v>45</v>
      </c>
      <c r="D109" s="121" t="s">
        <v>940</v>
      </c>
      <c r="E109" s="66" t="s">
        <v>206</v>
      </c>
      <c r="F109" s="121" t="s">
        <v>83</v>
      </c>
      <c r="G109" s="101">
        <v>19</v>
      </c>
      <c r="H109" s="100">
        <v>630</v>
      </c>
      <c r="I109" s="100">
        <v>0</v>
      </c>
      <c r="J109" s="88">
        <f t="shared" si="16"/>
        <v>630</v>
      </c>
    </row>
    <row r="110" spans="1:10" ht="12.75">
      <c r="A110" s="125" t="s">
        <v>388</v>
      </c>
      <c r="B110" s="134" t="str">
        <f t="shared" si="13"/>
        <v>31</v>
      </c>
      <c r="C110" s="126" t="s">
        <v>43</v>
      </c>
      <c r="D110" s="66" t="s">
        <v>836</v>
      </c>
      <c r="E110" s="66" t="s">
        <v>389</v>
      </c>
      <c r="F110" s="66" t="s">
        <v>99</v>
      </c>
      <c r="G110" s="127">
        <v>2</v>
      </c>
      <c r="H110" s="100">
        <f t="shared" si="14"/>
        <v>30</v>
      </c>
      <c r="I110" s="100">
        <f t="shared" si="15"/>
        <v>12</v>
      </c>
      <c r="J110" s="88">
        <f t="shared" si="16"/>
        <v>18</v>
      </c>
    </row>
    <row r="111" spans="1:10" ht="25.5">
      <c r="A111" s="86" t="s">
        <v>390</v>
      </c>
      <c r="B111" s="134" t="str">
        <f t="shared" si="13"/>
        <v>31</v>
      </c>
      <c r="C111" s="98" t="s">
        <v>43</v>
      </c>
      <c r="D111" s="66" t="s">
        <v>391</v>
      </c>
      <c r="E111" s="66" t="s">
        <v>392</v>
      </c>
      <c r="F111" s="121" t="s">
        <v>393</v>
      </c>
      <c r="G111" s="87">
        <v>3.75</v>
      </c>
      <c r="H111" s="100">
        <f t="shared" si="14"/>
        <v>56.25</v>
      </c>
      <c r="I111" s="100">
        <f t="shared" si="15"/>
        <v>22.5</v>
      </c>
      <c r="J111" s="88">
        <f t="shared" si="16"/>
        <v>33.75</v>
      </c>
    </row>
    <row r="112" spans="1:10" ht="12.75">
      <c r="A112" s="86" t="s">
        <v>394</v>
      </c>
      <c r="B112" s="134" t="str">
        <f t="shared" si="13"/>
        <v>31</v>
      </c>
      <c r="C112" s="98" t="s">
        <v>43</v>
      </c>
      <c r="D112" s="66" t="s">
        <v>395</v>
      </c>
      <c r="E112" s="66" t="s">
        <v>328</v>
      </c>
      <c r="F112" s="121" t="s">
        <v>103</v>
      </c>
      <c r="G112" s="87">
        <v>3.5</v>
      </c>
      <c r="H112" s="100">
        <f t="shared" si="14"/>
        <v>52.5</v>
      </c>
      <c r="I112" s="100">
        <f t="shared" si="15"/>
        <v>21</v>
      </c>
      <c r="J112" s="88">
        <f t="shared" si="16"/>
        <v>31.5</v>
      </c>
    </row>
    <row r="113" spans="1:10" ht="38.25">
      <c r="A113" s="86" t="s">
        <v>396</v>
      </c>
      <c r="B113" s="134" t="str">
        <f t="shared" si="13"/>
        <v>31</v>
      </c>
      <c r="C113" s="98" t="s">
        <v>43</v>
      </c>
      <c r="D113" s="66" t="s">
        <v>397</v>
      </c>
      <c r="E113" s="66" t="s">
        <v>398</v>
      </c>
      <c r="F113" s="121" t="s">
        <v>399</v>
      </c>
      <c r="G113" s="87">
        <v>2</v>
      </c>
      <c r="H113" s="100">
        <f t="shared" si="14"/>
        <v>30</v>
      </c>
      <c r="I113" s="100">
        <f t="shared" si="15"/>
        <v>12</v>
      </c>
      <c r="J113" s="88">
        <f t="shared" si="16"/>
        <v>18</v>
      </c>
    </row>
    <row r="114" spans="1:10" ht="25.5">
      <c r="A114" s="86" t="s">
        <v>400</v>
      </c>
      <c r="B114" s="134" t="str">
        <f t="shared" si="13"/>
        <v>31</v>
      </c>
      <c r="C114" s="98" t="s">
        <v>43</v>
      </c>
      <c r="D114" s="66" t="s">
        <v>401</v>
      </c>
      <c r="E114" s="66" t="s">
        <v>837</v>
      </c>
      <c r="F114" s="121" t="s">
        <v>99</v>
      </c>
      <c r="G114" s="87">
        <v>7</v>
      </c>
      <c r="H114" s="100">
        <f t="shared" si="14"/>
        <v>105</v>
      </c>
      <c r="I114" s="100">
        <f t="shared" si="15"/>
        <v>42</v>
      </c>
      <c r="J114" s="88">
        <f t="shared" si="16"/>
        <v>63</v>
      </c>
    </row>
    <row r="115" spans="1:10" ht="25.5">
      <c r="A115" s="86" t="s">
        <v>402</v>
      </c>
      <c r="B115" s="134" t="str">
        <f t="shared" si="13"/>
        <v>31</v>
      </c>
      <c r="C115" s="98" t="s">
        <v>42</v>
      </c>
      <c r="D115" s="66" t="s">
        <v>403</v>
      </c>
      <c r="E115" s="66" t="s">
        <v>404</v>
      </c>
      <c r="F115" s="121" t="s">
        <v>405</v>
      </c>
      <c r="G115" s="87">
        <v>2</v>
      </c>
      <c r="H115" s="100">
        <f t="shared" si="14"/>
        <v>30</v>
      </c>
      <c r="I115" s="100">
        <f t="shared" si="15"/>
        <v>12</v>
      </c>
      <c r="J115" s="88">
        <f t="shared" si="16"/>
        <v>18</v>
      </c>
    </row>
    <row r="116" spans="1:10" ht="12.75">
      <c r="A116" s="86" t="s">
        <v>406</v>
      </c>
      <c r="B116" s="134" t="str">
        <f t="shared" si="13"/>
        <v>31</v>
      </c>
      <c r="C116" s="98" t="s">
        <v>42</v>
      </c>
      <c r="D116" s="66" t="s">
        <v>131</v>
      </c>
      <c r="E116" s="66" t="s">
        <v>328</v>
      </c>
      <c r="F116" s="121" t="s">
        <v>99</v>
      </c>
      <c r="G116" s="101">
        <v>3.5</v>
      </c>
      <c r="H116" s="100">
        <f t="shared" si="14"/>
        <v>52.5</v>
      </c>
      <c r="I116" s="100">
        <f t="shared" si="15"/>
        <v>21</v>
      </c>
      <c r="J116" s="88">
        <f t="shared" si="16"/>
        <v>31.5</v>
      </c>
    </row>
    <row r="117" spans="1:10" ht="25.5">
      <c r="A117" s="86" t="s">
        <v>407</v>
      </c>
      <c r="B117" s="134" t="str">
        <f t="shared" si="13"/>
        <v>31</v>
      </c>
      <c r="C117" s="98" t="s">
        <v>44</v>
      </c>
      <c r="D117" s="66" t="s">
        <v>408</v>
      </c>
      <c r="E117" s="66" t="s">
        <v>409</v>
      </c>
      <c r="F117" s="121" t="s">
        <v>410</v>
      </c>
      <c r="G117" s="101">
        <v>3.5</v>
      </c>
      <c r="H117" s="100">
        <f t="shared" si="14"/>
        <v>52.5</v>
      </c>
      <c r="I117" s="100">
        <f t="shared" si="15"/>
        <v>21</v>
      </c>
      <c r="J117" s="88">
        <f t="shared" si="16"/>
        <v>31.5</v>
      </c>
    </row>
    <row r="118" spans="1:10" ht="12.75">
      <c r="A118" s="134" t="s">
        <v>411</v>
      </c>
      <c r="B118" s="134" t="str">
        <f t="shared" si="13"/>
        <v>31</v>
      </c>
      <c r="C118" s="98" t="s">
        <v>44</v>
      </c>
      <c r="D118" s="66" t="s">
        <v>412</v>
      </c>
      <c r="E118" s="66" t="s">
        <v>413</v>
      </c>
      <c r="F118" s="121" t="s">
        <v>101</v>
      </c>
      <c r="G118" s="101">
        <v>2.5</v>
      </c>
      <c r="H118" s="100">
        <f t="shared" si="14"/>
        <v>37.5</v>
      </c>
      <c r="I118" s="100">
        <f t="shared" si="15"/>
        <v>15</v>
      </c>
      <c r="J118" s="88">
        <f t="shared" si="16"/>
        <v>22.5</v>
      </c>
    </row>
    <row r="119" spans="1:10" ht="12.75">
      <c r="A119" s="134" t="s">
        <v>414</v>
      </c>
      <c r="B119" s="134" t="str">
        <f t="shared" si="13"/>
        <v>31</v>
      </c>
      <c r="C119" s="98" t="s">
        <v>44</v>
      </c>
      <c r="D119" s="66" t="s">
        <v>415</v>
      </c>
      <c r="E119" s="66" t="s">
        <v>416</v>
      </c>
      <c r="F119" s="121" t="s">
        <v>133</v>
      </c>
      <c r="G119" s="101">
        <v>2.5</v>
      </c>
      <c r="H119" s="100">
        <f t="shared" si="14"/>
        <v>37.5</v>
      </c>
      <c r="I119" s="100">
        <f t="shared" si="15"/>
        <v>15</v>
      </c>
      <c r="J119" s="88">
        <f t="shared" si="16"/>
        <v>22.5</v>
      </c>
    </row>
    <row r="120" spans="1:10" ht="12.75">
      <c r="A120" s="134" t="s">
        <v>417</v>
      </c>
      <c r="B120" s="134" t="str">
        <f t="shared" si="13"/>
        <v>31</v>
      </c>
      <c r="C120" s="98" t="s">
        <v>44</v>
      </c>
      <c r="D120" s="66" t="s">
        <v>132</v>
      </c>
      <c r="E120" s="66" t="s">
        <v>418</v>
      </c>
      <c r="F120" s="121" t="s">
        <v>66</v>
      </c>
      <c r="G120" s="101">
        <v>3</v>
      </c>
      <c r="H120" s="100">
        <f t="shared" si="14"/>
        <v>45</v>
      </c>
      <c r="I120" s="100">
        <f t="shared" si="15"/>
        <v>18</v>
      </c>
      <c r="J120" s="88">
        <f t="shared" si="16"/>
        <v>27</v>
      </c>
    </row>
    <row r="121" spans="1:10" ht="12.75">
      <c r="A121" s="134" t="s">
        <v>421</v>
      </c>
      <c r="B121" s="134" t="str">
        <f t="shared" si="13"/>
        <v>32</v>
      </c>
      <c r="C121" s="98" t="s">
        <v>43</v>
      </c>
      <c r="D121" s="66" t="s">
        <v>422</v>
      </c>
      <c r="E121" s="66" t="s">
        <v>423</v>
      </c>
      <c r="F121" s="121" t="s">
        <v>105</v>
      </c>
      <c r="G121" s="87">
        <v>3</v>
      </c>
      <c r="H121" s="100">
        <f t="shared" si="14"/>
        <v>45</v>
      </c>
      <c r="I121" s="100">
        <f t="shared" si="15"/>
        <v>18</v>
      </c>
      <c r="J121" s="88">
        <f t="shared" si="16"/>
        <v>27</v>
      </c>
    </row>
    <row r="122" spans="1:10" ht="25.5">
      <c r="A122" s="134" t="s">
        <v>424</v>
      </c>
      <c r="B122" s="134" t="str">
        <f t="shared" si="13"/>
        <v>32</v>
      </c>
      <c r="C122" s="98" t="s">
        <v>43</v>
      </c>
      <c r="D122" s="66" t="s">
        <v>425</v>
      </c>
      <c r="E122" s="66" t="s">
        <v>426</v>
      </c>
      <c r="F122" s="121" t="s">
        <v>181</v>
      </c>
      <c r="G122" s="87">
        <v>3.75</v>
      </c>
      <c r="H122" s="100">
        <f t="shared" si="14"/>
        <v>56.25</v>
      </c>
      <c r="I122" s="100">
        <f t="shared" si="15"/>
        <v>22.5</v>
      </c>
      <c r="J122" s="88">
        <f t="shared" si="16"/>
        <v>33.75</v>
      </c>
    </row>
    <row r="123" spans="1:10" ht="25.5">
      <c r="A123" s="134" t="s">
        <v>427</v>
      </c>
      <c r="B123" s="134" t="str">
        <f t="shared" si="13"/>
        <v>32</v>
      </c>
      <c r="C123" s="98" t="s">
        <v>43</v>
      </c>
      <c r="D123" s="66" t="s">
        <v>428</v>
      </c>
      <c r="E123" s="66" t="s">
        <v>429</v>
      </c>
      <c r="F123" s="121" t="s">
        <v>430</v>
      </c>
      <c r="G123" s="87">
        <v>3.75</v>
      </c>
      <c r="H123" s="100">
        <f t="shared" si="14"/>
        <v>56.25</v>
      </c>
      <c r="I123" s="100">
        <f t="shared" si="15"/>
        <v>22.5</v>
      </c>
      <c r="J123" s="88">
        <f t="shared" si="16"/>
        <v>33.75</v>
      </c>
    </row>
    <row r="124" spans="1:10" ht="12.75">
      <c r="A124" s="134" t="s">
        <v>431</v>
      </c>
      <c r="B124" s="134" t="str">
        <f t="shared" si="13"/>
        <v>32</v>
      </c>
      <c r="C124" s="98" t="s">
        <v>42</v>
      </c>
      <c r="D124" s="66" t="s">
        <v>135</v>
      </c>
      <c r="E124" s="66" t="s">
        <v>840</v>
      </c>
      <c r="F124" s="121" t="s">
        <v>101</v>
      </c>
      <c r="G124" s="87">
        <v>6</v>
      </c>
      <c r="H124" s="100">
        <v>54</v>
      </c>
      <c r="I124" s="100">
        <v>0</v>
      </c>
      <c r="J124" s="88">
        <v>54</v>
      </c>
    </row>
    <row r="125" spans="1:10" ht="12.75">
      <c r="A125" s="134" t="s">
        <v>432</v>
      </c>
      <c r="B125" s="134" t="str">
        <f t="shared" si="13"/>
        <v>32</v>
      </c>
      <c r="C125" s="98" t="s">
        <v>42</v>
      </c>
      <c r="D125" s="66" t="s">
        <v>433</v>
      </c>
      <c r="E125" s="66" t="s">
        <v>434</v>
      </c>
      <c r="F125" s="121" t="s">
        <v>435</v>
      </c>
      <c r="G125" s="87">
        <v>3</v>
      </c>
      <c r="H125" s="100">
        <f t="shared" si="14"/>
        <v>45</v>
      </c>
      <c r="I125" s="100">
        <f t="shared" si="15"/>
        <v>18</v>
      </c>
      <c r="J125" s="88">
        <f t="shared" si="16"/>
        <v>27</v>
      </c>
    </row>
    <row r="126" spans="1:10" ht="25.5">
      <c r="A126" s="134" t="s">
        <v>436</v>
      </c>
      <c r="B126" s="134" t="str">
        <f t="shared" si="13"/>
        <v>32</v>
      </c>
      <c r="C126" s="98" t="s">
        <v>44</v>
      </c>
      <c r="D126" s="66" t="s">
        <v>437</v>
      </c>
      <c r="E126" s="66" t="s">
        <v>321</v>
      </c>
      <c r="F126" s="121" t="s">
        <v>107</v>
      </c>
      <c r="G126" s="87">
        <v>3.5</v>
      </c>
      <c r="H126" s="100">
        <f t="shared" si="14"/>
        <v>52.5</v>
      </c>
      <c r="I126" s="100">
        <f t="shared" si="15"/>
        <v>21</v>
      </c>
      <c r="J126" s="88">
        <f t="shared" si="16"/>
        <v>31.5</v>
      </c>
    </row>
    <row r="127" spans="1:10" ht="25.5">
      <c r="A127" s="134" t="s">
        <v>438</v>
      </c>
      <c r="B127" s="134" t="str">
        <f t="shared" si="13"/>
        <v>32</v>
      </c>
      <c r="C127" s="98" t="s">
        <v>44</v>
      </c>
      <c r="D127" s="66" t="s">
        <v>439</v>
      </c>
      <c r="E127" s="66" t="s">
        <v>440</v>
      </c>
      <c r="F127" s="121" t="s">
        <v>441</v>
      </c>
      <c r="G127" s="101">
        <v>7</v>
      </c>
      <c r="H127" s="100">
        <f t="shared" si="14"/>
        <v>105</v>
      </c>
      <c r="I127" s="100">
        <f t="shared" si="15"/>
        <v>42</v>
      </c>
      <c r="J127" s="88">
        <f t="shared" si="16"/>
        <v>63</v>
      </c>
    </row>
    <row r="128" spans="1:10" ht="25.5">
      <c r="A128" s="135" t="s">
        <v>903</v>
      </c>
      <c r="B128" s="134">
        <v>12</v>
      </c>
      <c r="C128" s="98" t="s">
        <v>45</v>
      </c>
      <c r="D128" s="66" t="s">
        <v>211</v>
      </c>
      <c r="E128" s="66" t="s">
        <v>794</v>
      </c>
      <c r="F128" s="121" t="s">
        <v>92</v>
      </c>
      <c r="G128" s="87">
        <v>9</v>
      </c>
      <c r="H128" s="100">
        <f t="shared" si="14"/>
        <v>207</v>
      </c>
      <c r="I128" s="100">
        <f>+H128*40%</f>
        <v>82.800000000000011</v>
      </c>
      <c r="J128" s="88">
        <f>+H128-I128</f>
        <v>124.19999999999999</v>
      </c>
    </row>
    <row r="129" spans="1:10" ht="25.5">
      <c r="A129" s="86" t="s">
        <v>442</v>
      </c>
      <c r="B129" s="134" t="str">
        <f t="shared" si="13"/>
        <v>33</v>
      </c>
      <c r="C129" s="98" t="s">
        <v>43</v>
      </c>
      <c r="D129" s="66" t="s">
        <v>443</v>
      </c>
      <c r="E129" s="66" t="s">
        <v>444</v>
      </c>
      <c r="F129" s="121" t="s">
        <v>133</v>
      </c>
      <c r="G129" s="101">
        <v>4</v>
      </c>
      <c r="H129" s="100">
        <f t="shared" si="14"/>
        <v>60</v>
      </c>
      <c r="I129" s="100">
        <f t="shared" si="15"/>
        <v>24</v>
      </c>
      <c r="J129" s="88">
        <f t="shared" si="16"/>
        <v>36</v>
      </c>
    </row>
    <row r="130" spans="1:10" ht="25.5">
      <c r="A130" s="86" t="s">
        <v>445</v>
      </c>
      <c r="B130" s="134" t="str">
        <f t="shared" si="13"/>
        <v>33</v>
      </c>
      <c r="C130" s="98" t="s">
        <v>43</v>
      </c>
      <c r="D130" s="66" t="s">
        <v>446</v>
      </c>
      <c r="E130" s="66" t="s">
        <v>447</v>
      </c>
      <c r="F130" s="121" t="s">
        <v>99</v>
      </c>
      <c r="G130" s="87">
        <v>3</v>
      </c>
      <c r="H130" s="100">
        <f t="shared" si="14"/>
        <v>45</v>
      </c>
      <c r="I130" s="100">
        <f t="shared" si="15"/>
        <v>18</v>
      </c>
      <c r="J130" s="88">
        <f t="shared" si="16"/>
        <v>27</v>
      </c>
    </row>
    <row r="131" spans="1:10" ht="12.75">
      <c r="A131" s="86" t="s">
        <v>448</v>
      </c>
      <c r="B131" s="134" t="str">
        <f t="shared" si="13"/>
        <v>33</v>
      </c>
      <c r="C131" s="98" t="s">
        <v>43</v>
      </c>
      <c r="D131" s="66" t="s">
        <v>449</v>
      </c>
      <c r="E131" s="66" t="s">
        <v>434</v>
      </c>
      <c r="F131" s="121" t="s">
        <v>99</v>
      </c>
      <c r="G131" s="87">
        <v>3</v>
      </c>
      <c r="H131" s="100">
        <f t="shared" si="14"/>
        <v>45</v>
      </c>
      <c r="I131" s="100">
        <f t="shared" si="15"/>
        <v>18</v>
      </c>
      <c r="J131" s="88">
        <f t="shared" si="16"/>
        <v>27</v>
      </c>
    </row>
    <row r="132" spans="1:10" ht="25.5">
      <c r="A132" s="134" t="s">
        <v>450</v>
      </c>
      <c r="B132" s="134" t="str">
        <f t="shared" si="13"/>
        <v>33</v>
      </c>
      <c r="C132" s="98" t="s">
        <v>42</v>
      </c>
      <c r="D132" s="66" t="s">
        <v>138</v>
      </c>
      <c r="E132" s="66" t="s">
        <v>451</v>
      </c>
      <c r="F132" s="121" t="s">
        <v>92</v>
      </c>
      <c r="G132" s="101">
        <f>6*1.5</f>
        <v>9</v>
      </c>
      <c r="H132" s="100">
        <f t="shared" si="14"/>
        <v>135</v>
      </c>
      <c r="I132" s="100">
        <f t="shared" si="15"/>
        <v>54</v>
      </c>
      <c r="J132" s="88">
        <f t="shared" si="16"/>
        <v>81</v>
      </c>
    </row>
    <row r="133" spans="1:10" ht="25.5">
      <c r="A133" s="134" t="s">
        <v>452</v>
      </c>
      <c r="B133" s="134" t="str">
        <f t="shared" si="13"/>
        <v>33</v>
      </c>
      <c r="C133" s="98" t="s">
        <v>42</v>
      </c>
      <c r="D133" s="66" t="s">
        <v>137</v>
      </c>
      <c r="E133" s="66" t="s">
        <v>841</v>
      </c>
      <c r="F133" s="121" t="s">
        <v>105</v>
      </c>
      <c r="G133" s="146">
        <v>9</v>
      </c>
      <c r="H133" s="100">
        <f t="shared" si="14"/>
        <v>135</v>
      </c>
      <c r="I133" s="100">
        <f t="shared" si="15"/>
        <v>54</v>
      </c>
      <c r="J133" s="88">
        <f t="shared" si="16"/>
        <v>81</v>
      </c>
    </row>
    <row r="134" spans="1:10" ht="25.5">
      <c r="A134" s="134" t="s">
        <v>453</v>
      </c>
      <c r="B134" s="134" t="str">
        <f t="shared" si="13"/>
        <v>33</v>
      </c>
      <c r="C134" s="98" t="s">
        <v>42</v>
      </c>
      <c r="D134" s="66" t="s">
        <v>454</v>
      </c>
      <c r="E134" s="66" t="s">
        <v>842</v>
      </c>
      <c r="F134" s="121" t="s">
        <v>153</v>
      </c>
      <c r="G134" s="87">
        <v>6</v>
      </c>
      <c r="H134" s="100">
        <f t="shared" si="14"/>
        <v>90</v>
      </c>
      <c r="I134" s="100">
        <f t="shared" si="15"/>
        <v>36</v>
      </c>
      <c r="J134" s="88">
        <f t="shared" si="16"/>
        <v>54</v>
      </c>
    </row>
    <row r="135" spans="1:10" ht="25.5">
      <c r="A135" s="134" t="s">
        <v>455</v>
      </c>
      <c r="B135" s="134" t="str">
        <f t="shared" si="13"/>
        <v>33</v>
      </c>
      <c r="C135" s="98" t="s">
        <v>42</v>
      </c>
      <c r="D135" s="66" t="s">
        <v>139</v>
      </c>
      <c r="E135" s="66" t="s">
        <v>926</v>
      </c>
      <c r="F135" s="121" t="s">
        <v>140</v>
      </c>
      <c r="G135" s="101"/>
      <c r="H135" s="100">
        <f t="shared" si="14"/>
        <v>0</v>
      </c>
      <c r="I135" s="100">
        <f t="shared" si="15"/>
        <v>0</v>
      </c>
      <c r="J135" s="88">
        <f t="shared" si="16"/>
        <v>0</v>
      </c>
    </row>
    <row r="136" spans="1:10" ht="25.5">
      <c r="A136" s="86" t="s">
        <v>458</v>
      </c>
      <c r="B136" s="134" t="str">
        <f t="shared" si="13"/>
        <v>34</v>
      </c>
      <c r="C136" s="98" t="s">
        <v>43</v>
      </c>
      <c r="D136" s="66" t="s">
        <v>844</v>
      </c>
      <c r="E136" s="66" t="s">
        <v>459</v>
      </c>
      <c r="F136" s="121" t="s">
        <v>460</v>
      </c>
      <c r="G136" s="101">
        <v>3</v>
      </c>
      <c r="H136" s="100">
        <f t="shared" si="14"/>
        <v>45</v>
      </c>
      <c r="I136" s="100">
        <f t="shared" si="15"/>
        <v>18</v>
      </c>
      <c r="J136" s="88">
        <f t="shared" si="16"/>
        <v>27</v>
      </c>
    </row>
    <row r="137" spans="1:10" ht="12.75">
      <c r="A137" s="86" t="s">
        <v>461</v>
      </c>
      <c r="B137" s="134" t="str">
        <f t="shared" si="13"/>
        <v>34</v>
      </c>
      <c r="C137" s="98" t="s">
        <v>43</v>
      </c>
      <c r="D137" s="66" t="s">
        <v>462</v>
      </c>
      <c r="E137" s="66" t="s">
        <v>463</v>
      </c>
      <c r="F137" s="121" t="s">
        <v>464</v>
      </c>
      <c r="G137" s="101">
        <v>3.75</v>
      </c>
      <c r="H137" s="100">
        <f t="shared" si="14"/>
        <v>56.25</v>
      </c>
      <c r="I137" s="100">
        <f t="shared" si="15"/>
        <v>22.5</v>
      </c>
      <c r="J137" s="88">
        <f t="shared" si="16"/>
        <v>33.75</v>
      </c>
    </row>
    <row r="138" spans="1:10" ht="12.75">
      <c r="A138" s="134" t="s">
        <v>465</v>
      </c>
      <c r="B138" s="134" t="str">
        <f t="shared" si="13"/>
        <v>34</v>
      </c>
      <c r="C138" s="98" t="s">
        <v>42</v>
      </c>
      <c r="D138" s="66" t="s">
        <v>466</v>
      </c>
      <c r="E138" s="66" t="s">
        <v>467</v>
      </c>
      <c r="F138" s="121" t="s">
        <v>99</v>
      </c>
      <c r="G138" s="87">
        <v>3.5</v>
      </c>
      <c r="H138" s="100">
        <f t="shared" si="14"/>
        <v>52.5</v>
      </c>
      <c r="I138" s="100">
        <f t="shared" si="15"/>
        <v>21</v>
      </c>
      <c r="J138" s="88">
        <f t="shared" si="16"/>
        <v>31.5</v>
      </c>
    </row>
    <row r="139" spans="1:10" ht="25.5">
      <c r="A139" s="134" t="s">
        <v>468</v>
      </c>
      <c r="B139" s="134" t="str">
        <f t="shared" ref="B139:B202" si="17">MID(A139,4,2)</f>
        <v>34</v>
      </c>
      <c r="C139" s="98" t="s">
        <v>42</v>
      </c>
      <c r="D139" s="66" t="s">
        <v>469</v>
      </c>
      <c r="E139" s="66" t="s">
        <v>219</v>
      </c>
      <c r="F139" s="121" t="s">
        <v>99</v>
      </c>
      <c r="G139" s="87">
        <v>3.5</v>
      </c>
      <c r="H139" s="100">
        <f t="shared" si="14"/>
        <v>52.5</v>
      </c>
      <c r="I139" s="100">
        <f t="shared" si="15"/>
        <v>21</v>
      </c>
      <c r="J139" s="88">
        <f t="shared" si="16"/>
        <v>31.5</v>
      </c>
    </row>
    <row r="140" spans="1:10" ht="25.5">
      <c r="A140" s="134" t="s">
        <v>470</v>
      </c>
      <c r="B140" s="134" t="str">
        <f t="shared" si="17"/>
        <v>34</v>
      </c>
      <c r="C140" s="98" t="s">
        <v>42</v>
      </c>
      <c r="D140" s="66" t="s">
        <v>141</v>
      </c>
      <c r="E140" s="66" t="s">
        <v>471</v>
      </c>
      <c r="F140" s="121" t="s">
        <v>142</v>
      </c>
      <c r="G140" s="101">
        <v>3.5</v>
      </c>
      <c r="H140" s="100">
        <f t="shared" si="14"/>
        <v>52.5</v>
      </c>
      <c r="I140" s="100">
        <f t="shared" si="15"/>
        <v>21</v>
      </c>
      <c r="J140" s="88">
        <f t="shared" si="16"/>
        <v>31.5</v>
      </c>
    </row>
    <row r="141" spans="1:10" ht="12.75">
      <c r="A141" s="134" t="s">
        <v>472</v>
      </c>
      <c r="B141" s="134" t="str">
        <f t="shared" si="17"/>
        <v>34</v>
      </c>
      <c r="C141" s="98" t="s">
        <v>42</v>
      </c>
      <c r="D141" s="66" t="s">
        <v>473</v>
      </c>
      <c r="E141" s="66" t="s">
        <v>474</v>
      </c>
      <c r="F141" s="121" t="s">
        <v>130</v>
      </c>
      <c r="G141" s="101">
        <v>6</v>
      </c>
      <c r="H141" s="100">
        <f t="shared" si="14"/>
        <v>90</v>
      </c>
      <c r="I141" s="100">
        <f t="shared" si="15"/>
        <v>36</v>
      </c>
      <c r="J141" s="88">
        <f t="shared" si="16"/>
        <v>54</v>
      </c>
    </row>
    <row r="142" spans="1:10" ht="25.5">
      <c r="A142" s="134" t="s">
        <v>475</v>
      </c>
      <c r="B142" s="134" t="str">
        <f t="shared" si="17"/>
        <v>34</v>
      </c>
      <c r="C142" s="98" t="s">
        <v>44</v>
      </c>
      <c r="D142" s="66" t="s">
        <v>476</v>
      </c>
      <c r="E142" s="66" t="s">
        <v>351</v>
      </c>
      <c r="F142" s="121" t="s">
        <v>99</v>
      </c>
      <c r="G142" s="101">
        <v>6</v>
      </c>
      <c r="H142" s="100">
        <f t="shared" si="14"/>
        <v>90</v>
      </c>
      <c r="I142" s="100">
        <f t="shared" si="15"/>
        <v>36</v>
      </c>
      <c r="J142" s="88">
        <f t="shared" si="16"/>
        <v>54</v>
      </c>
    </row>
    <row r="143" spans="1:10" ht="12.75">
      <c r="A143" s="134" t="s">
        <v>477</v>
      </c>
      <c r="B143" s="134" t="str">
        <f t="shared" si="17"/>
        <v>34</v>
      </c>
      <c r="C143" s="98" t="s">
        <v>44</v>
      </c>
      <c r="D143" s="66" t="s">
        <v>478</v>
      </c>
      <c r="E143" s="66" t="s">
        <v>479</v>
      </c>
      <c r="F143" s="121" t="s">
        <v>99</v>
      </c>
      <c r="G143" s="101">
        <v>3.5</v>
      </c>
      <c r="H143" s="100">
        <f t="shared" si="14"/>
        <v>52.5</v>
      </c>
      <c r="I143" s="100">
        <f t="shared" si="15"/>
        <v>21</v>
      </c>
      <c r="J143" s="88">
        <f t="shared" si="16"/>
        <v>31.5</v>
      </c>
    </row>
    <row r="144" spans="1:10" ht="12.75">
      <c r="A144" s="134" t="s">
        <v>480</v>
      </c>
      <c r="B144" s="134" t="str">
        <f t="shared" si="17"/>
        <v>34</v>
      </c>
      <c r="C144" s="98" t="s">
        <v>44</v>
      </c>
      <c r="D144" s="66" t="s">
        <v>143</v>
      </c>
      <c r="E144" s="66" t="s">
        <v>481</v>
      </c>
      <c r="F144" s="121" t="s">
        <v>99</v>
      </c>
      <c r="G144" s="101">
        <v>3</v>
      </c>
      <c r="H144" s="100">
        <f t="shared" si="14"/>
        <v>45</v>
      </c>
      <c r="I144" s="100">
        <f t="shared" si="15"/>
        <v>18</v>
      </c>
      <c r="J144" s="88">
        <f t="shared" si="16"/>
        <v>27</v>
      </c>
    </row>
    <row r="145" spans="1:10" ht="12.75">
      <c r="A145" s="134" t="s">
        <v>483</v>
      </c>
      <c r="B145" s="134" t="str">
        <f t="shared" si="17"/>
        <v>35</v>
      </c>
      <c r="C145" s="98" t="s">
        <v>43</v>
      </c>
      <c r="D145" s="66" t="s">
        <v>484</v>
      </c>
      <c r="E145" s="66" t="s">
        <v>485</v>
      </c>
      <c r="F145" s="121" t="s">
        <v>92</v>
      </c>
      <c r="G145" s="101">
        <v>3.5</v>
      </c>
      <c r="H145" s="100">
        <f t="shared" si="14"/>
        <v>52.5</v>
      </c>
      <c r="I145" s="100">
        <f t="shared" si="15"/>
        <v>21</v>
      </c>
      <c r="J145" s="88">
        <f t="shared" si="16"/>
        <v>31.5</v>
      </c>
    </row>
    <row r="146" spans="1:10" ht="25.5">
      <c r="A146" s="134" t="s">
        <v>486</v>
      </c>
      <c r="B146" s="134" t="str">
        <f t="shared" si="17"/>
        <v>35</v>
      </c>
      <c r="C146" s="98" t="s">
        <v>43</v>
      </c>
      <c r="D146" s="66" t="s">
        <v>487</v>
      </c>
      <c r="E146" s="66" t="s">
        <v>488</v>
      </c>
      <c r="F146" s="121" t="s">
        <v>92</v>
      </c>
      <c r="G146" s="101">
        <v>8</v>
      </c>
      <c r="H146" s="100">
        <f t="shared" si="14"/>
        <v>120</v>
      </c>
      <c r="I146" s="100">
        <f t="shared" si="15"/>
        <v>48</v>
      </c>
      <c r="J146" s="88">
        <f t="shared" si="16"/>
        <v>72</v>
      </c>
    </row>
    <row r="147" spans="1:10" ht="12.75">
      <c r="A147" s="134" t="s">
        <v>489</v>
      </c>
      <c r="B147" s="134" t="str">
        <f t="shared" si="17"/>
        <v>35</v>
      </c>
      <c r="C147" s="98" t="s">
        <v>43</v>
      </c>
      <c r="D147" s="66" t="s">
        <v>490</v>
      </c>
      <c r="E147" s="66" t="s">
        <v>491</v>
      </c>
      <c r="F147" s="121" t="s">
        <v>92</v>
      </c>
      <c r="G147" s="101">
        <v>4</v>
      </c>
      <c r="H147" s="100">
        <f t="shared" si="14"/>
        <v>60</v>
      </c>
      <c r="I147" s="100">
        <f t="shared" si="15"/>
        <v>24</v>
      </c>
      <c r="J147" s="88">
        <f t="shared" si="16"/>
        <v>36</v>
      </c>
    </row>
    <row r="148" spans="1:10" ht="25.5">
      <c r="A148" s="134" t="s">
        <v>492</v>
      </c>
      <c r="B148" s="134" t="str">
        <f t="shared" si="17"/>
        <v>35</v>
      </c>
      <c r="C148" s="98" t="s">
        <v>43</v>
      </c>
      <c r="D148" s="66" t="s">
        <v>493</v>
      </c>
      <c r="E148" s="66" t="s">
        <v>494</v>
      </c>
      <c r="F148" s="121" t="s">
        <v>111</v>
      </c>
      <c r="G148" s="101">
        <v>4</v>
      </c>
      <c r="H148" s="100">
        <f t="shared" si="14"/>
        <v>60</v>
      </c>
      <c r="I148" s="100">
        <f t="shared" si="15"/>
        <v>24</v>
      </c>
      <c r="J148" s="88">
        <f t="shared" si="16"/>
        <v>36</v>
      </c>
    </row>
    <row r="149" spans="1:10" ht="25.5">
      <c r="A149" s="134" t="s">
        <v>495</v>
      </c>
      <c r="B149" s="134" t="str">
        <f t="shared" si="17"/>
        <v>35</v>
      </c>
      <c r="C149" s="98" t="s">
        <v>43</v>
      </c>
      <c r="D149" s="66" t="s">
        <v>496</v>
      </c>
      <c r="E149" s="66" t="s">
        <v>497</v>
      </c>
      <c r="F149" s="121" t="s">
        <v>108</v>
      </c>
      <c r="G149" s="101">
        <v>3</v>
      </c>
      <c r="H149" s="100">
        <f t="shared" si="14"/>
        <v>45</v>
      </c>
      <c r="I149" s="100">
        <f t="shared" si="15"/>
        <v>18</v>
      </c>
      <c r="J149" s="88">
        <f t="shared" si="16"/>
        <v>27</v>
      </c>
    </row>
    <row r="150" spans="1:10" ht="12.75">
      <c r="A150" s="86" t="s">
        <v>498</v>
      </c>
      <c r="B150" s="134" t="str">
        <f t="shared" si="17"/>
        <v>35</v>
      </c>
      <c r="C150" s="98" t="s">
        <v>43</v>
      </c>
      <c r="D150" s="66" t="s">
        <v>499</v>
      </c>
      <c r="E150" s="66" t="s">
        <v>500</v>
      </c>
      <c r="F150" s="121" t="s">
        <v>92</v>
      </c>
      <c r="G150" s="87">
        <v>7</v>
      </c>
      <c r="H150" s="100">
        <f t="shared" ref="H150:H213" si="18">IF(C150="SZ",G150*22,IF(C150="ZG",G150*23,IF(C150="OW",G150*15,IF(C150="NW",G150*15,IF(C150="UR",G150*15,IF(C150="LU",G150*23,))))))</f>
        <v>105</v>
      </c>
      <c r="I150" s="100">
        <f t="shared" si="15"/>
        <v>42</v>
      </c>
      <c r="J150" s="88">
        <f t="shared" si="16"/>
        <v>63</v>
      </c>
    </row>
    <row r="151" spans="1:10" ht="12.75">
      <c r="A151" s="86" t="s">
        <v>501</v>
      </c>
      <c r="B151" s="134" t="str">
        <f t="shared" si="17"/>
        <v>35</v>
      </c>
      <c r="C151" s="98" t="s">
        <v>43</v>
      </c>
      <c r="D151" s="66" t="s">
        <v>502</v>
      </c>
      <c r="E151" s="66" t="s">
        <v>503</v>
      </c>
      <c r="F151" s="121" t="s">
        <v>92</v>
      </c>
      <c r="G151" s="101">
        <v>7</v>
      </c>
      <c r="H151" s="100">
        <f t="shared" si="18"/>
        <v>105</v>
      </c>
      <c r="I151" s="100">
        <f t="shared" si="15"/>
        <v>42</v>
      </c>
      <c r="J151" s="88">
        <f t="shared" si="16"/>
        <v>63</v>
      </c>
    </row>
    <row r="152" spans="1:10" ht="25.5">
      <c r="A152" s="86" t="s">
        <v>504</v>
      </c>
      <c r="B152" s="134" t="str">
        <f t="shared" si="17"/>
        <v>35</v>
      </c>
      <c r="C152" s="98" t="s">
        <v>43</v>
      </c>
      <c r="D152" s="66" t="s">
        <v>505</v>
      </c>
      <c r="E152" s="66" t="s">
        <v>846</v>
      </c>
      <c r="F152" s="121" t="s">
        <v>92</v>
      </c>
      <c r="G152" s="101">
        <v>3.5</v>
      </c>
      <c r="H152" s="100">
        <f t="shared" si="18"/>
        <v>52.5</v>
      </c>
      <c r="I152" s="100">
        <f t="shared" ref="I152:I215" si="19">+H152*40%</f>
        <v>21</v>
      </c>
      <c r="J152" s="88">
        <f t="shared" ref="J152:J215" si="20">+H152-I152</f>
        <v>31.5</v>
      </c>
    </row>
    <row r="153" spans="1:10" ht="12.75">
      <c r="A153" s="134" t="s">
        <v>512</v>
      </c>
      <c r="B153" s="134" t="str">
        <f t="shared" si="17"/>
        <v>35</v>
      </c>
      <c r="C153" s="98" t="s">
        <v>42</v>
      </c>
      <c r="D153" s="66" t="s">
        <v>513</v>
      </c>
      <c r="E153" s="66" t="s">
        <v>514</v>
      </c>
      <c r="F153" s="121" t="s">
        <v>66</v>
      </c>
      <c r="G153" s="87">
        <v>6</v>
      </c>
      <c r="H153" s="100">
        <f t="shared" si="18"/>
        <v>90</v>
      </c>
      <c r="I153" s="100">
        <f t="shared" si="19"/>
        <v>36</v>
      </c>
      <c r="J153" s="88">
        <f t="shared" si="20"/>
        <v>54</v>
      </c>
    </row>
    <row r="154" spans="1:10" ht="12.75">
      <c r="A154" s="134" t="s">
        <v>515</v>
      </c>
      <c r="B154" s="134" t="str">
        <f t="shared" si="17"/>
        <v>35</v>
      </c>
      <c r="C154" s="98" t="s">
        <v>42</v>
      </c>
      <c r="D154" s="66" t="s">
        <v>516</v>
      </c>
      <c r="E154" s="66" t="s">
        <v>517</v>
      </c>
      <c r="F154" s="121" t="s">
        <v>66</v>
      </c>
      <c r="G154" s="101">
        <v>4</v>
      </c>
      <c r="H154" s="100">
        <v>36</v>
      </c>
      <c r="I154" s="100">
        <v>0</v>
      </c>
      <c r="J154" s="88">
        <v>36</v>
      </c>
    </row>
    <row r="155" spans="1:10" ht="25.5">
      <c r="A155" s="134" t="s">
        <v>518</v>
      </c>
      <c r="B155" s="134" t="str">
        <f t="shared" si="17"/>
        <v>35</v>
      </c>
      <c r="C155" s="98" t="s">
        <v>42</v>
      </c>
      <c r="D155" s="66" t="s">
        <v>519</v>
      </c>
      <c r="E155" s="66" t="s">
        <v>847</v>
      </c>
      <c r="F155" s="121" t="s">
        <v>153</v>
      </c>
      <c r="G155" s="101">
        <v>8</v>
      </c>
      <c r="H155" s="100">
        <f t="shared" si="18"/>
        <v>120</v>
      </c>
      <c r="I155" s="100">
        <f t="shared" si="19"/>
        <v>48</v>
      </c>
      <c r="J155" s="88">
        <f t="shared" si="20"/>
        <v>72</v>
      </c>
    </row>
    <row r="156" spans="1:10" ht="12.75">
      <c r="A156" s="86" t="s">
        <v>522</v>
      </c>
      <c r="B156" s="134" t="str">
        <f t="shared" si="17"/>
        <v>35</v>
      </c>
      <c r="C156" s="98" t="s">
        <v>44</v>
      </c>
      <c r="D156" s="66" t="s">
        <v>523</v>
      </c>
      <c r="E156" s="66" t="s">
        <v>524</v>
      </c>
      <c r="F156" s="121" t="s">
        <v>66</v>
      </c>
      <c r="G156" s="87">
        <v>3.5</v>
      </c>
      <c r="H156" s="100">
        <f t="shared" si="18"/>
        <v>52.5</v>
      </c>
      <c r="I156" s="100">
        <f t="shared" si="19"/>
        <v>21</v>
      </c>
      <c r="J156" s="88">
        <f t="shared" si="20"/>
        <v>31.5</v>
      </c>
    </row>
    <row r="157" spans="1:10" ht="12.75">
      <c r="A157" s="134" t="s">
        <v>525</v>
      </c>
      <c r="B157" s="134" t="str">
        <f t="shared" si="17"/>
        <v>35</v>
      </c>
      <c r="C157" s="98" t="s">
        <v>44</v>
      </c>
      <c r="D157" s="66" t="s">
        <v>526</v>
      </c>
      <c r="E157" s="66" t="s">
        <v>527</v>
      </c>
      <c r="F157" s="121" t="s">
        <v>133</v>
      </c>
      <c r="G157" s="87">
        <v>3</v>
      </c>
      <c r="H157" s="100">
        <f t="shared" si="18"/>
        <v>45</v>
      </c>
      <c r="I157" s="100">
        <f t="shared" si="19"/>
        <v>18</v>
      </c>
      <c r="J157" s="88">
        <f t="shared" si="20"/>
        <v>27</v>
      </c>
    </row>
    <row r="158" spans="1:10" ht="25.5">
      <c r="A158" s="134" t="s">
        <v>904</v>
      </c>
      <c r="B158" s="134">
        <v>15</v>
      </c>
      <c r="C158" s="98" t="s">
        <v>45</v>
      </c>
      <c r="D158" s="66" t="s">
        <v>275</v>
      </c>
      <c r="E158" s="66" t="s">
        <v>276</v>
      </c>
      <c r="F158" s="121" t="s">
        <v>66</v>
      </c>
      <c r="G158" s="101">
        <v>7</v>
      </c>
      <c r="H158" s="100">
        <f t="shared" si="18"/>
        <v>161</v>
      </c>
      <c r="I158" s="100">
        <f>+H158*40%</f>
        <v>64.400000000000006</v>
      </c>
      <c r="J158" s="88">
        <f>+H158-I158</f>
        <v>96.6</v>
      </c>
    </row>
    <row r="159" spans="1:10" ht="25.5">
      <c r="A159" s="125" t="s">
        <v>882</v>
      </c>
      <c r="B159" s="134" t="str">
        <f t="shared" si="17"/>
        <v>36</v>
      </c>
      <c r="C159" s="126" t="s">
        <v>46</v>
      </c>
      <c r="D159" s="66" t="s">
        <v>557</v>
      </c>
      <c r="E159" s="66" t="s">
        <v>558</v>
      </c>
      <c r="F159" s="66" t="s">
        <v>99</v>
      </c>
      <c r="G159" s="127">
        <v>3.5</v>
      </c>
      <c r="H159" s="100">
        <f t="shared" si="18"/>
        <v>77</v>
      </c>
      <c r="I159" s="100">
        <f>+H159*40%</f>
        <v>30.8</v>
      </c>
      <c r="J159" s="100">
        <f>+H159-I159</f>
        <v>46.2</v>
      </c>
    </row>
    <row r="160" spans="1:10" ht="12.75">
      <c r="A160" s="134" t="s">
        <v>534</v>
      </c>
      <c r="B160" s="134" t="str">
        <f t="shared" si="17"/>
        <v>36</v>
      </c>
      <c r="C160" s="98" t="s">
        <v>42</v>
      </c>
      <c r="D160" s="66" t="s">
        <v>535</v>
      </c>
      <c r="E160" s="66" t="s">
        <v>536</v>
      </c>
      <c r="F160" s="121" t="s">
        <v>99</v>
      </c>
      <c r="G160" s="101">
        <v>3.5</v>
      </c>
      <c r="H160" s="100">
        <f t="shared" si="18"/>
        <v>52.5</v>
      </c>
      <c r="I160" s="100">
        <f t="shared" si="19"/>
        <v>21</v>
      </c>
      <c r="J160" s="88">
        <f t="shared" si="20"/>
        <v>31.5</v>
      </c>
    </row>
    <row r="161" spans="1:10" ht="25.5">
      <c r="A161" s="134" t="s">
        <v>537</v>
      </c>
      <c r="B161" s="134" t="str">
        <f t="shared" si="17"/>
        <v>36</v>
      </c>
      <c r="C161" s="98" t="s">
        <v>44</v>
      </c>
      <c r="D161" s="66" t="s">
        <v>148</v>
      </c>
      <c r="E161" s="66" t="s">
        <v>538</v>
      </c>
      <c r="F161" s="121" t="s">
        <v>123</v>
      </c>
      <c r="G161" s="101">
        <v>4</v>
      </c>
      <c r="H161" s="100">
        <f t="shared" si="18"/>
        <v>60</v>
      </c>
      <c r="I161" s="100">
        <f t="shared" si="19"/>
        <v>24</v>
      </c>
      <c r="J161" s="88">
        <f t="shared" si="20"/>
        <v>36</v>
      </c>
    </row>
    <row r="162" spans="1:10" ht="12.75">
      <c r="A162" s="86" t="s">
        <v>506</v>
      </c>
      <c r="B162" s="134" t="str">
        <f t="shared" si="17"/>
        <v>37</v>
      </c>
      <c r="C162" s="98" t="s">
        <v>43</v>
      </c>
      <c r="D162" s="66" t="s">
        <v>507</v>
      </c>
      <c r="E162" s="66" t="s">
        <v>508</v>
      </c>
      <c r="F162" s="121" t="s">
        <v>105</v>
      </c>
      <c r="G162" s="101">
        <v>6</v>
      </c>
      <c r="H162" s="100">
        <f t="shared" si="18"/>
        <v>90</v>
      </c>
      <c r="I162" s="100">
        <f t="shared" si="19"/>
        <v>36</v>
      </c>
      <c r="J162" s="88">
        <f t="shared" si="20"/>
        <v>54</v>
      </c>
    </row>
    <row r="163" spans="1:10" ht="38.25">
      <c r="A163" s="125" t="s">
        <v>546</v>
      </c>
      <c r="B163" s="134" t="str">
        <f t="shared" si="17"/>
        <v>37</v>
      </c>
      <c r="C163" s="126" t="s">
        <v>43</v>
      </c>
      <c r="D163" s="66" t="s">
        <v>547</v>
      </c>
      <c r="E163" s="66" t="s">
        <v>850</v>
      </c>
      <c r="F163" s="66" t="s">
        <v>99</v>
      </c>
      <c r="G163" s="127">
        <v>5.5</v>
      </c>
      <c r="H163" s="100">
        <f t="shared" si="18"/>
        <v>82.5</v>
      </c>
      <c r="I163" s="100">
        <f t="shared" si="19"/>
        <v>33</v>
      </c>
      <c r="J163" s="88">
        <f t="shared" si="20"/>
        <v>49.5</v>
      </c>
    </row>
    <row r="164" spans="1:10" ht="38.25">
      <c r="A164" s="125" t="s">
        <v>548</v>
      </c>
      <c r="B164" s="134" t="str">
        <f t="shared" si="17"/>
        <v>37</v>
      </c>
      <c r="C164" s="126" t="s">
        <v>43</v>
      </c>
      <c r="D164" s="66" t="s">
        <v>549</v>
      </c>
      <c r="E164" s="66" t="s">
        <v>550</v>
      </c>
      <c r="F164" s="66" t="s">
        <v>99</v>
      </c>
      <c r="G164" s="127">
        <v>7</v>
      </c>
      <c r="H164" s="100">
        <f t="shared" si="18"/>
        <v>105</v>
      </c>
      <c r="I164" s="100">
        <f t="shared" si="19"/>
        <v>42</v>
      </c>
      <c r="J164" s="88">
        <f t="shared" si="20"/>
        <v>63</v>
      </c>
    </row>
    <row r="165" spans="1:10" ht="25.5">
      <c r="A165" s="125" t="s">
        <v>551</v>
      </c>
      <c r="B165" s="134" t="str">
        <f t="shared" si="17"/>
        <v>37</v>
      </c>
      <c r="C165" s="126" t="s">
        <v>43</v>
      </c>
      <c r="D165" s="66" t="s">
        <v>552</v>
      </c>
      <c r="E165" s="66" t="s">
        <v>553</v>
      </c>
      <c r="F165" s="66" t="s">
        <v>99</v>
      </c>
      <c r="G165" s="127">
        <v>6</v>
      </c>
      <c r="H165" s="100">
        <f t="shared" si="18"/>
        <v>90</v>
      </c>
      <c r="I165" s="100">
        <f t="shared" si="19"/>
        <v>36</v>
      </c>
      <c r="J165" s="88">
        <f t="shared" si="20"/>
        <v>54</v>
      </c>
    </row>
    <row r="166" spans="1:10" ht="38.25">
      <c r="A166" s="125" t="s">
        <v>520</v>
      </c>
      <c r="B166" s="134" t="str">
        <f t="shared" si="17"/>
        <v>37</v>
      </c>
      <c r="C166" s="126" t="s">
        <v>42</v>
      </c>
      <c r="D166" s="66" t="s">
        <v>554</v>
      </c>
      <c r="E166" s="66" t="s">
        <v>521</v>
      </c>
      <c r="F166" s="66" t="s">
        <v>136</v>
      </c>
      <c r="G166" s="127">
        <v>6.5</v>
      </c>
      <c r="H166" s="100">
        <f t="shared" si="18"/>
        <v>97.5</v>
      </c>
      <c r="I166" s="100">
        <f t="shared" si="19"/>
        <v>39</v>
      </c>
      <c r="J166" s="88">
        <f t="shared" si="20"/>
        <v>58.5</v>
      </c>
    </row>
    <row r="167" spans="1:10" ht="12.75">
      <c r="A167" s="134" t="s">
        <v>530</v>
      </c>
      <c r="B167" s="134" t="str">
        <f t="shared" si="17"/>
        <v>38</v>
      </c>
      <c r="C167" s="98" t="s">
        <v>43</v>
      </c>
      <c r="D167" s="66" t="s">
        <v>146</v>
      </c>
      <c r="E167" s="66" t="s">
        <v>471</v>
      </c>
      <c r="F167" s="121" t="s">
        <v>147</v>
      </c>
      <c r="G167" s="101">
        <v>3.5</v>
      </c>
      <c r="H167" s="100">
        <f t="shared" si="18"/>
        <v>52.5</v>
      </c>
      <c r="I167" s="100">
        <f t="shared" si="19"/>
        <v>21</v>
      </c>
      <c r="J167" s="88">
        <f t="shared" si="20"/>
        <v>31.5</v>
      </c>
    </row>
    <row r="168" spans="1:10" ht="25.5">
      <c r="A168" s="125" t="s">
        <v>559</v>
      </c>
      <c r="B168" s="134" t="str">
        <f t="shared" si="17"/>
        <v>38</v>
      </c>
      <c r="C168" s="126" t="s">
        <v>43</v>
      </c>
      <c r="D168" s="66" t="s">
        <v>560</v>
      </c>
      <c r="E168" s="66" t="s">
        <v>561</v>
      </c>
      <c r="F168" s="66" t="s">
        <v>99</v>
      </c>
      <c r="G168" s="127">
        <v>8.5</v>
      </c>
      <c r="H168" s="100">
        <f t="shared" si="18"/>
        <v>127.5</v>
      </c>
      <c r="I168" s="100">
        <f t="shared" si="19"/>
        <v>51</v>
      </c>
      <c r="J168" s="88">
        <f t="shared" si="20"/>
        <v>76.5</v>
      </c>
    </row>
    <row r="169" spans="1:10" ht="25.5">
      <c r="A169" s="86" t="s">
        <v>509</v>
      </c>
      <c r="B169" s="134" t="str">
        <f t="shared" si="17"/>
        <v>38</v>
      </c>
      <c r="C169" s="98" t="s">
        <v>43</v>
      </c>
      <c r="D169" s="66" t="s">
        <v>510</v>
      </c>
      <c r="E169" s="66" t="s">
        <v>511</v>
      </c>
      <c r="F169" s="121" t="s">
        <v>136</v>
      </c>
      <c r="G169" s="101">
        <v>8.5</v>
      </c>
      <c r="H169" s="100">
        <f t="shared" si="18"/>
        <v>127.5</v>
      </c>
      <c r="I169" s="100">
        <f t="shared" si="19"/>
        <v>51</v>
      </c>
      <c r="J169" s="88">
        <f t="shared" si="20"/>
        <v>76.5</v>
      </c>
    </row>
    <row r="170" spans="1:10" ht="25.5">
      <c r="A170" s="125" t="s">
        <v>562</v>
      </c>
      <c r="B170" s="134" t="str">
        <f t="shared" si="17"/>
        <v>38</v>
      </c>
      <c r="C170" s="126" t="s">
        <v>43</v>
      </c>
      <c r="D170" s="66" t="s">
        <v>563</v>
      </c>
      <c r="E170" s="66" t="s">
        <v>564</v>
      </c>
      <c r="F170" s="66" t="s">
        <v>99</v>
      </c>
      <c r="G170" s="127">
        <v>8.5</v>
      </c>
      <c r="H170" s="100">
        <f t="shared" si="18"/>
        <v>127.5</v>
      </c>
      <c r="I170" s="100">
        <f t="shared" si="19"/>
        <v>51</v>
      </c>
      <c r="J170" s="88">
        <f t="shared" si="20"/>
        <v>76.5</v>
      </c>
    </row>
    <row r="171" spans="1:10" ht="25.5">
      <c r="A171" s="125" t="s">
        <v>565</v>
      </c>
      <c r="B171" s="134" t="str">
        <f t="shared" si="17"/>
        <v>38</v>
      </c>
      <c r="C171" s="126" t="s">
        <v>43</v>
      </c>
      <c r="D171" s="66" t="s">
        <v>566</v>
      </c>
      <c r="E171" s="66" t="s">
        <v>851</v>
      </c>
      <c r="F171" s="66" t="s">
        <v>105</v>
      </c>
      <c r="G171" s="127">
        <f>3.5*3</f>
        <v>10.5</v>
      </c>
      <c r="H171" s="100">
        <f t="shared" si="18"/>
        <v>157.5</v>
      </c>
      <c r="I171" s="100">
        <f t="shared" si="19"/>
        <v>63</v>
      </c>
      <c r="J171" s="88">
        <f t="shared" si="20"/>
        <v>94.5</v>
      </c>
    </row>
    <row r="172" spans="1:10" ht="25.5">
      <c r="A172" s="125" t="s">
        <v>567</v>
      </c>
      <c r="B172" s="134" t="str">
        <f t="shared" si="17"/>
        <v>38</v>
      </c>
      <c r="C172" s="126" t="s">
        <v>43</v>
      </c>
      <c r="D172" s="66" t="s">
        <v>568</v>
      </c>
      <c r="E172" s="66" t="s">
        <v>569</v>
      </c>
      <c r="F172" s="66" t="s">
        <v>99</v>
      </c>
      <c r="G172" s="127">
        <v>8.5</v>
      </c>
      <c r="H172" s="100">
        <f t="shared" si="18"/>
        <v>127.5</v>
      </c>
      <c r="I172" s="100">
        <f t="shared" si="19"/>
        <v>51</v>
      </c>
      <c r="J172" s="88">
        <f t="shared" si="20"/>
        <v>76.5</v>
      </c>
    </row>
    <row r="173" spans="1:10" ht="25.5">
      <c r="A173" s="125" t="s">
        <v>572</v>
      </c>
      <c r="B173" s="134" t="str">
        <f t="shared" si="17"/>
        <v>39</v>
      </c>
      <c r="C173" s="126" t="s">
        <v>42</v>
      </c>
      <c r="D173" s="66" t="s">
        <v>573</v>
      </c>
      <c r="E173" s="66" t="s">
        <v>574</v>
      </c>
      <c r="F173" s="66" t="s">
        <v>179</v>
      </c>
      <c r="G173" s="127">
        <v>3</v>
      </c>
      <c r="H173" s="100">
        <f t="shared" si="18"/>
        <v>45</v>
      </c>
      <c r="I173" s="100">
        <f t="shared" si="19"/>
        <v>18</v>
      </c>
      <c r="J173" s="88">
        <f t="shared" si="20"/>
        <v>27</v>
      </c>
    </row>
    <row r="174" spans="1:10" ht="25.5">
      <c r="A174" s="134" t="s">
        <v>905</v>
      </c>
      <c r="B174" s="134">
        <v>22</v>
      </c>
      <c r="C174" s="98" t="s">
        <v>45</v>
      </c>
      <c r="D174" s="66" t="s">
        <v>150</v>
      </c>
      <c r="E174" s="66" t="s">
        <v>833</v>
      </c>
      <c r="F174" s="121" t="s">
        <v>181</v>
      </c>
      <c r="G174" s="101">
        <v>9</v>
      </c>
      <c r="H174" s="100">
        <f t="shared" si="18"/>
        <v>207</v>
      </c>
      <c r="I174" s="100">
        <f>+H174*40%</f>
        <v>82.800000000000011</v>
      </c>
      <c r="J174" s="88">
        <f>+H174-I174</f>
        <v>124.19999999999999</v>
      </c>
    </row>
    <row r="175" spans="1:10" ht="25.5">
      <c r="A175" s="125" t="s">
        <v>578</v>
      </c>
      <c r="B175" s="134" t="str">
        <f t="shared" si="17"/>
        <v>41</v>
      </c>
      <c r="C175" s="126" t="s">
        <v>43</v>
      </c>
      <c r="D175" s="66" t="s">
        <v>579</v>
      </c>
      <c r="E175" s="66" t="s">
        <v>853</v>
      </c>
      <c r="F175" s="66" t="s">
        <v>136</v>
      </c>
      <c r="G175" s="127">
        <v>7</v>
      </c>
      <c r="H175" s="100">
        <f t="shared" si="18"/>
        <v>105</v>
      </c>
      <c r="I175" s="100">
        <f t="shared" si="19"/>
        <v>42</v>
      </c>
      <c r="J175" s="88">
        <f t="shared" si="20"/>
        <v>63</v>
      </c>
    </row>
    <row r="176" spans="1:10" ht="12.75">
      <c r="A176" s="125" t="s">
        <v>580</v>
      </c>
      <c r="B176" s="134" t="str">
        <f t="shared" si="17"/>
        <v>41</v>
      </c>
      <c r="C176" s="126" t="s">
        <v>43</v>
      </c>
      <c r="D176" s="66" t="s">
        <v>152</v>
      </c>
      <c r="E176" s="66" t="s">
        <v>854</v>
      </c>
      <c r="F176" s="66" t="s">
        <v>92</v>
      </c>
      <c r="G176" s="127">
        <v>7</v>
      </c>
      <c r="H176" s="100">
        <f t="shared" si="18"/>
        <v>105</v>
      </c>
      <c r="I176" s="100">
        <f t="shared" si="19"/>
        <v>42</v>
      </c>
      <c r="J176" s="88">
        <f t="shared" si="20"/>
        <v>63</v>
      </c>
    </row>
    <row r="177" spans="1:10" ht="12.75">
      <c r="A177" s="125" t="s">
        <v>581</v>
      </c>
      <c r="B177" s="134" t="str">
        <f t="shared" si="17"/>
        <v>41</v>
      </c>
      <c r="C177" s="126" t="s">
        <v>43</v>
      </c>
      <c r="D177" s="66" t="s">
        <v>582</v>
      </c>
      <c r="E177" s="66" t="s">
        <v>855</v>
      </c>
      <c r="F177" s="66" t="s">
        <v>136</v>
      </c>
      <c r="G177" s="127">
        <v>7</v>
      </c>
      <c r="H177" s="100">
        <f t="shared" si="18"/>
        <v>105</v>
      </c>
      <c r="I177" s="100">
        <f t="shared" si="19"/>
        <v>42</v>
      </c>
      <c r="J177" s="88">
        <f t="shared" si="20"/>
        <v>63</v>
      </c>
    </row>
    <row r="178" spans="1:10" ht="12.75">
      <c r="A178" s="125" t="s">
        <v>583</v>
      </c>
      <c r="B178" s="134" t="str">
        <f t="shared" si="17"/>
        <v>41</v>
      </c>
      <c r="C178" s="126" t="s">
        <v>43</v>
      </c>
      <c r="D178" s="66" t="s">
        <v>151</v>
      </c>
      <c r="E178" s="66" t="s">
        <v>856</v>
      </c>
      <c r="F178" s="66" t="s">
        <v>92</v>
      </c>
      <c r="G178" s="127">
        <v>7</v>
      </c>
      <c r="H178" s="100">
        <f t="shared" si="18"/>
        <v>105</v>
      </c>
      <c r="I178" s="100">
        <f t="shared" si="19"/>
        <v>42</v>
      </c>
      <c r="J178" s="88">
        <f t="shared" si="20"/>
        <v>63</v>
      </c>
    </row>
    <row r="179" spans="1:10" ht="25.5">
      <c r="A179" s="125" t="s">
        <v>584</v>
      </c>
      <c r="B179" s="134" t="str">
        <f t="shared" si="17"/>
        <v>41</v>
      </c>
      <c r="C179" s="126" t="s">
        <v>42</v>
      </c>
      <c r="D179" s="66" t="s">
        <v>585</v>
      </c>
      <c r="E179" s="66" t="s">
        <v>574</v>
      </c>
      <c r="F179" s="66" t="s">
        <v>147</v>
      </c>
      <c r="G179" s="127">
        <v>3</v>
      </c>
      <c r="H179" s="100">
        <f t="shared" si="18"/>
        <v>45</v>
      </c>
      <c r="I179" s="100">
        <f t="shared" si="19"/>
        <v>18</v>
      </c>
      <c r="J179" s="88">
        <f t="shared" si="20"/>
        <v>27</v>
      </c>
    </row>
    <row r="180" spans="1:10" ht="25.5">
      <c r="A180" s="125" t="s">
        <v>586</v>
      </c>
      <c r="B180" s="134" t="str">
        <f t="shared" si="17"/>
        <v>41</v>
      </c>
      <c r="C180" s="126" t="s">
        <v>42</v>
      </c>
      <c r="D180" s="66" t="s">
        <v>587</v>
      </c>
      <c r="E180" s="66" t="s">
        <v>857</v>
      </c>
      <c r="F180" s="66" t="s">
        <v>588</v>
      </c>
      <c r="G180" s="127">
        <v>7</v>
      </c>
      <c r="H180" s="100">
        <f t="shared" si="18"/>
        <v>105</v>
      </c>
      <c r="I180" s="100">
        <f t="shared" si="19"/>
        <v>42</v>
      </c>
      <c r="J180" s="88">
        <f t="shared" si="20"/>
        <v>63</v>
      </c>
    </row>
    <row r="181" spans="1:10" ht="12.75">
      <c r="A181" s="125" t="s">
        <v>589</v>
      </c>
      <c r="B181" s="134" t="str">
        <f t="shared" si="17"/>
        <v>41</v>
      </c>
      <c r="C181" s="126" t="s">
        <v>42</v>
      </c>
      <c r="D181" s="66" t="s">
        <v>590</v>
      </c>
      <c r="E181" s="66" t="s">
        <v>474</v>
      </c>
      <c r="F181" s="66" t="s">
        <v>111</v>
      </c>
      <c r="G181" s="127">
        <v>6</v>
      </c>
      <c r="H181" s="100">
        <f t="shared" si="18"/>
        <v>90</v>
      </c>
      <c r="I181" s="100">
        <f t="shared" si="19"/>
        <v>36</v>
      </c>
      <c r="J181" s="88">
        <f t="shared" si="20"/>
        <v>54</v>
      </c>
    </row>
    <row r="182" spans="1:10" ht="25.5">
      <c r="A182" s="125" t="s">
        <v>591</v>
      </c>
      <c r="B182" s="134" t="str">
        <f t="shared" si="17"/>
        <v>41</v>
      </c>
      <c r="C182" s="126" t="s">
        <v>42</v>
      </c>
      <c r="D182" s="66" t="s">
        <v>592</v>
      </c>
      <c r="E182" s="66" t="s">
        <v>593</v>
      </c>
      <c r="F182" s="66" t="s">
        <v>105</v>
      </c>
      <c r="G182" s="127">
        <v>9</v>
      </c>
      <c r="H182" s="100">
        <f t="shared" si="18"/>
        <v>135</v>
      </c>
      <c r="I182" s="100">
        <f t="shared" si="19"/>
        <v>54</v>
      </c>
      <c r="J182" s="88">
        <f t="shared" si="20"/>
        <v>81</v>
      </c>
    </row>
    <row r="183" spans="1:10" ht="12.75">
      <c r="A183" s="125" t="s">
        <v>598</v>
      </c>
      <c r="B183" s="134" t="str">
        <f t="shared" si="17"/>
        <v>41</v>
      </c>
      <c r="C183" s="126" t="s">
        <v>44</v>
      </c>
      <c r="D183" s="66" t="s">
        <v>599</v>
      </c>
      <c r="E183" s="66" t="s">
        <v>600</v>
      </c>
      <c r="F183" s="66" t="s">
        <v>83</v>
      </c>
      <c r="G183" s="127">
        <v>2</v>
      </c>
      <c r="H183" s="100">
        <f t="shared" si="18"/>
        <v>30</v>
      </c>
      <c r="I183" s="100">
        <f t="shared" si="19"/>
        <v>12</v>
      </c>
      <c r="J183" s="88">
        <f t="shared" si="20"/>
        <v>18</v>
      </c>
    </row>
    <row r="184" spans="1:10" ht="25.5">
      <c r="A184" s="125" t="s">
        <v>601</v>
      </c>
      <c r="B184" s="134" t="str">
        <f t="shared" si="17"/>
        <v>41</v>
      </c>
      <c r="C184" s="126" t="s">
        <v>44</v>
      </c>
      <c r="D184" s="66" t="s">
        <v>602</v>
      </c>
      <c r="E184" s="66" t="s">
        <v>603</v>
      </c>
      <c r="F184" s="66" t="s">
        <v>604</v>
      </c>
      <c r="G184" s="127">
        <v>10.5</v>
      </c>
      <c r="H184" s="100">
        <f t="shared" si="18"/>
        <v>157.5</v>
      </c>
      <c r="I184" s="100">
        <f t="shared" si="19"/>
        <v>63</v>
      </c>
      <c r="J184" s="88">
        <f t="shared" si="20"/>
        <v>94.5</v>
      </c>
    </row>
    <row r="185" spans="1:10" ht="12.75">
      <c r="A185" s="125" t="s">
        <v>605</v>
      </c>
      <c r="B185" s="134" t="str">
        <f t="shared" si="17"/>
        <v>41</v>
      </c>
      <c r="C185" s="126" t="s">
        <v>44</v>
      </c>
      <c r="D185" s="66" t="s">
        <v>606</v>
      </c>
      <c r="E185" s="66" t="s">
        <v>607</v>
      </c>
      <c r="F185" s="66" t="s">
        <v>66</v>
      </c>
      <c r="G185" s="127">
        <v>7</v>
      </c>
      <c r="H185" s="100">
        <f t="shared" si="18"/>
        <v>105</v>
      </c>
      <c r="I185" s="100">
        <f t="shared" si="19"/>
        <v>42</v>
      </c>
      <c r="J185" s="88">
        <f t="shared" si="20"/>
        <v>63</v>
      </c>
    </row>
    <row r="186" spans="1:10" ht="25.5">
      <c r="A186" s="125" t="s">
        <v>608</v>
      </c>
      <c r="B186" s="134" t="str">
        <f t="shared" si="17"/>
        <v>41</v>
      </c>
      <c r="C186" s="126" t="s">
        <v>44</v>
      </c>
      <c r="D186" s="66" t="s">
        <v>609</v>
      </c>
      <c r="E186" s="66" t="s">
        <v>264</v>
      </c>
      <c r="F186" s="66" t="s">
        <v>604</v>
      </c>
      <c r="G186" s="127">
        <v>7</v>
      </c>
      <c r="H186" s="100">
        <f t="shared" si="18"/>
        <v>105</v>
      </c>
      <c r="I186" s="100">
        <f t="shared" si="19"/>
        <v>42</v>
      </c>
      <c r="J186" s="88">
        <f t="shared" si="20"/>
        <v>63</v>
      </c>
    </row>
    <row r="187" spans="1:10" ht="38.25">
      <c r="A187" s="125" t="s">
        <v>610</v>
      </c>
      <c r="B187" s="134" t="str">
        <f t="shared" si="17"/>
        <v>42</v>
      </c>
      <c r="C187" s="126" t="s">
        <v>43</v>
      </c>
      <c r="D187" s="66" t="s">
        <v>611</v>
      </c>
      <c r="E187" s="66" t="s">
        <v>612</v>
      </c>
      <c r="F187" s="66" t="s">
        <v>145</v>
      </c>
      <c r="G187" s="127">
        <v>3.25</v>
      </c>
      <c r="H187" s="100">
        <f t="shared" si="18"/>
        <v>48.75</v>
      </c>
      <c r="I187" s="100">
        <f t="shared" si="19"/>
        <v>19.5</v>
      </c>
      <c r="J187" s="88">
        <f t="shared" si="20"/>
        <v>29.25</v>
      </c>
    </row>
    <row r="188" spans="1:10" ht="25.5">
      <c r="A188" s="125" t="s">
        <v>613</v>
      </c>
      <c r="B188" s="134" t="str">
        <f t="shared" si="17"/>
        <v>42</v>
      </c>
      <c r="C188" s="126" t="s">
        <v>43</v>
      </c>
      <c r="D188" s="66" t="s">
        <v>614</v>
      </c>
      <c r="E188" s="66" t="s">
        <v>615</v>
      </c>
      <c r="F188" s="66" t="s">
        <v>92</v>
      </c>
      <c r="G188" s="127">
        <v>8</v>
      </c>
      <c r="H188" s="100">
        <f t="shared" si="18"/>
        <v>120</v>
      </c>
      <c r="I188" s="100">
        <f t="shared" si="19"/>
        <v>48</v>
      </c>
      <c r="J188" s="88">
        <f t="shared" si="20"/>
        <v>72</v>
      </c>
    </row>
    <row r="189" spans="1:10" ht="12.75">
      <c r="A189" s="125" t="s">
        <v>616</v>
      </c>
      <c r="B189" s="134" t="str">
        <f t="shared" si="17"/>
        <v>42</v>
      </c>
      <c r="C189" s="126" t="s">
        <v>43</v>
      </c>
      <c r="D189" s="66" t="s">
        <v>617</v>
      </c>
      <c r="E189" s="66" t="s">
        <v>618</v>
      </c>
      <c r="F189" s="66" t="s">
        <v>105</v>
      </c>
      <c r="G189" s="127">
        <v>7</v>
      </c>
      <c r="H189" s="100">
        <f t="shared" si="18"/>
        <v>105</v>
      </c>
      <c r="I189" s="100">
        <f t="shared" si="19"/>
        <v>42</v>
      </c>
      <c r="J189" s="88">
        <f t="shared" si="20"/>
        <v>63</v>
      </c>
    </row>
    <row r="190" spans="1:10" ht="25.5">
      <c r="A190" s="125" t="s">
        <v>619</v>
      </c>
      <c r="B190" s="134" t="str">
        <f t="shared" si="17"/>
        <v>42</v>
      </c>
      <c r="C190" s="126" t="s">
        <v>43</v>
      </c>
      <c r="D190" s="66" t="s">
        <v>620</v>
      </c>
      <c r="E190" s="66" t="s">
        <v>858</v>
      </c>
      <c r="F190" s="66" t="s">
        <v>99</v>
      </c>
      <c r="G190" s="127">
        <v>17</v>
      </c>
      <c r="H190" s="100">
        <f t="shared" si="18"/>
        <v>255</v>
      </c>
      <c r="I190" s="100">
        <f t="shared" si="19"/>
        <v>102</v>
      </c>
      <c r="J190" s="88">
        <f t="shared" si="20"/>
        <v>153</v>
      </c>
    </row>
    <row r="191" spans="1:10" ht="12.75">
      <c r="A191" s="125" t="s">
        <v>621</v>
      </c>
      <c r="B191" s="134" t="str">
        <f t="shared" si="17"/>
        <v>42</v>
      </c>
      <c r="C191" s="126" t="s">
        <v>43</v>
      </c>
      <c r="D191" s="66" t="s">
        <v>622</v>
      </c>
      <c r="E191" s="66" t="s">
        <v>623</v>
      </c>
      <c r="F191" s="66" t="s">
        <v>92</v>
      </c>
      <c r="G191" s="127">
        <v>8</v>
      </c>
      <c r="H191" s="100">
        <f t="shared" si="18"/>
        <v>120</v>
      </c>
      <c r="I191" s="100">
        <f t="shared" si="19"/>
        <v>48</v>
      </c>
      <c r="J191" s="88">
        <f t="shared" si="20"/>
        <v>72</v>
      </c>
    </row>
    <row r="192" spans="1:10" ht="25.5">
      <c r="A192" s="125" t="s">
        <v>624</v>
      </c>
      <c r="B192" s="134" t="str">
        <f t="shared" si="17"/>
        <v>42</v>
      </c>
      <c r="C192" s="126" t="s">
        <v>42</v>
      </c>
      <c r="D192" s="66" t="s">
        <v>625</v>
      </c>
      <c r="E192" s="66" t="s">
        <v>626</v>
      </c>
      <c r="F192" s="66" t="s">
        <v>105</v>
      </c>
      <c r="G192" s="127">
        <v>9</v>
      </c>
      <c r="H192" s="100">
        <f t="shared" si="18"/>
        <v>135</v>
      </c>
      <c r="I192" s="100">
        <f t="shared" si="19"/>
        <v>54</v>
      </c>
      <c r="J192" s="88">
        <f t="shared" si="20"/>
        <v>81</v>
      </c>
    </row>
    <row r="193" spans="1:10" ht="25.5">
      <c r="A193" s="125" t="s">
        <v>627</v>
      </c>
      <c r="B193" s="134" t="str">
        <f t="shared" si="17"/>
        <v>42</v>
      </c>
      <c r="C193" s="126" t="s">
        <v>42</v>
      </c>
      <c r="D193" s="66" t="s">
        <v>628</v>
      </c>
      <c r="E193" s="66" t="s">
        <v>629</v>
      </c>
      <c r="F193" s="66" t="s">
        <v>105</v>
      </c>
      <c r="G193" s="127">
        <v>10.5</v>
      </c>
      <c r="H193" s="100">
        <f t="shared" si="18"/>
        <v>157.5</v>
      </c>
      <c r="I193" s="100">
        <f t="shared" si="19"/>
        <v>63</v>
      </c>
      <c r="J193" s="88">
        <f t="shared" si="20"/>
        <v>94.5</v>
      </c>
    </row>
    <row r="194" spans="1:10" ht="12.75">
      <c r="A194" s="125" t="s">
        <v>594</v>
      </c>
      <c r="B194" s="134" t="str">
        <f t="shared" si="17"/>
        <v>42</v>
      </c>
      <c r="C194" s="126" t="s">
        <v>42</v>
      </c>
      <c r="D194" s="66" t="s">
        <v>154</v>
      </c>
      <c r="E194" s="66" t="s">
        <v>595</v>
      </c>
      <c r="F194" s="66" t="s">
        <v>92</v>
      </c>
      <c r="G194" s="127">
        <v>7</v>
      </c>
      <c r="H194" s="100">
        <f t="shared" si="18"/>
        <v>105</v>
      </c>
      <c r="I194" s="100">
        <f t="shared" si="19"/>
        <v>42</v>
      </c>
      <c r="J194" s="88">
        <f t="shared" si="20"/>
        <v>63</v>
      </c>
    </row>
    <row r="195" spans="1:10" ht="12.75">
      <c r="A195" s="125" t="s">
        <v>630</v>
      </c>
      <c r="B195" s="134" t="str">
        <f t="shared" si="17"/>
        <v>42</v>
      </c>
      <c r="C195" s="126" t="s">
        <v>42</v>
      </c>
      <c r="D195" s="66" t="s">
        <v>631</v>
      </c>
      <c r="E195" s="66" t="s">
        <v>315</v>
      </c>
      <c r="F195" s="66" t="s">
        <v>99</v>
      </c>
      <c r="G195" s="127">
        <v>6</v>
      </c>
      <c r="H195" s="100">
        <f t="shared" si="18"/>
        <v>90</v>
      </c>
      <c r="I195" s="100">
        <f t="shared" si="19"/>
        <v>36</v>
      </c>
      <c r="J195" s="88">
        <f t="shared" si="20"/>
        <v>54</v>
      </c>
    </row>
    <row r="196" spans="1:10" ht="25.5">
      <c r="A196" s="125" t="s">
        <v>632</v>
      </c>
      <c r="B196" s="134" t="str">
        <f t="shared" si="17"/>
        <v>42</v>
      </c>
      <c r="C196" s="126" t="s">
        <v>42</v>
      </c>
      <c r="D196" s="66" t="s">
        <v>633</v>
      </c>
      <c r="E196" s="66" t="s">
        <v>634</v>
      </c>
      <c r="F196" s="66" t="s">
        <v>101</v>
      </c>
      <c r="G196" s="127">
        <v>10</v>
      </c>
      <c r="H196" s="100">
        <f t="shared" si="18"/>
        <v>150</v>
      </c>
      <c r="I196" s="100">
        <f t="shared" si="19"/>
        <v>60</v>
      </c>
      <c r="J196" s="88">
        <f t="shared" si="20"/>
        <v>90</v>
      </c>
    </row>
    <row r="197" spans="1:10" ht="12.75">
      <c r="A197" s="125" t="s">
        <v>596</v>
      </c>
      <c r="B197" s="134" t="str">
        <f t="shared" si="17"/>
        <v>42</v>
      </c>
      <c r="C197" s="126" t="s">
        <v>42</v>
      </c>
      <c r="D197" s="66" t="s">
        <v>155</v>
      </c>
      <c r="E197" s="66" t="s">
        <v>597</v>
      </c>
      <c r="F197" s="66" t="s">
        <v>105</v>
      </c>
      <c r="G197" s="127">
        <v>7</v>
      </c>
      <c r="H197" s="100">
        <f t="shared" si="18"/>
        <v>105</v>
      </c>
      <c r="I197" s="100">
        <f t="shared" si="19"/>
        <v>42</v>
      </c>
      <c r="J197" s="88">
        <f t="shared" si="20"/>
        <v>63</v>
      </c>
    </row>
    <row r="198" spans="1:10" ht="12.75">
      <c r="A198" s="125" t="s">
        <v>635</v>
      </c>
      <c r="B198" s="134" t="str">
        <f t="shared" si="17"/>
        <v>42</v>
      </c>
      <c r="C198" s="126" t="s">
        <v>42</v>
      </c>
      <c r="D198" s="66" t="s">
        <v>156</v>
      </c>
      <c r="E198" s="66" t="s">
        <v>636</v>
      </c>
      <c r="F198" s="66" t="s">
        <v>83</v>
      </c>
      <c r="G198" s="127">
        <v>6</v>
      </c>
      <c r="H198" s="100">
        <f t="shared" si="18"/>
        <v>90</v>
      </c>
      <c r="I198" s="100">
        <f t="shared" si="19"/>
        <v>36</v>
      </c>
      <c r="J198" s="88">
        <f t="shared" si="20"/>
        <v>54</v>
      </c>
    </row>
    <row r="199" spans="1:10" ht="25.5">
      <c r="A199" s="125" t="s">
        <v>638</v>
      </c>
      <c r="B199" s="134" t="str">
        <f t="shared" si="17"/>
        <v>42</v>
      </c>
      <c r="C199" s="126" t="s">
        <v>44</v>
      </c>
      <c r="D199" s="66" t="s">
        <v>639</v>
      </c>
      <c r="E199" s="66" t="s">
        <v>859</v>
      </c>
      <c r="F199" s="66" t="s">
        <v>66</v>
      </c>
      <c r="G199" s="127">
        <v>15</v>
      </c>
      <c r="H199" s="100">
        <f t="shared" si="18"/>
        <v>225</v>
      </c>
      <c r="I199" s="100">
        <f t="shared" si="19"/>
        <v>90</v>
      </c>
      <c r="J199" s="88">
        <f t="shared" si="20"/>
        <v>135</v>
      </c>
    </row>
    <row r="200" spans="1:10" ht="12.75">
      <c r="A200" s="125" t="s">
        <v>640</v>
      </c>
      <c r="B200" s="134" t="str">
        <f t="shared" si="17"/>
        <v>42</v>
      </c>
      <c r="C200" s="126" t="s">
        <v>44</v>
      </c>
      <c r="D200" s="66" t="s">
        <v>641</v>
      </c>
      <c r="E200" s="66" t="s">
        <v>258</v>
      </c>
      <c r="F200" s="66" t="s">
        <v>105</v>
      </c>
      <c r="G200" s="127">
        <v>7</v>
      </c>
      <c r="H200" s="100">
        <f t="shared" si="18"/>
        <v>105</v>
      </c>
      <c r="I200" s="100">
        <f t="shared" si="19"/>
        <v>42</v>
      </c>
      <c r="J200" s="88">
        <f t="shared" si="20"/>
        <v>63</v>
      </c>
    </row>
    <row r="201" spans="1:10" ht="25.5">
      <c r="A201" s="125" t="s">
        <v>642</v>
      </c>
      <c r="B201" s="134" t="str">
        <f t="shared" si="17"/>
        <v>42</v>
      </c>
      <c r="C201" s="126" t="s">
        <v>44</v>
      </c>
      <c r="D201" s="66" t="s">
        <v>157</v>
      </c>
      <c r="E201" s="66" t="s">
        <v>860</v>
      </c>
      <c r="F201" s="66" t="s">
        <v>111</v>
      </c>
      <c r="G201" s="127">
        <v>14</v>
      </c>
      <c r="H201" s="100">
        <f t="shared" si="18"/>
        <v>210</v>
      </c>
      <c r="I201" s="100">
        <f t="shared" si="19"/>
        <v>84</v>
      </c>
      <c r="J201" s="88">
        <f t="shared" si="20"/>
        <v>126</v>
      </c>
    </row>
    <row r="202" spans="1:10" ht="12.75">
      <c r="A202" s="125" t="s">
        <v>643</v>
      </c>
      <c r="B202" s="134" t="str">
        <f t="shared" si="17"/>
        <v>42</v>
      </c>
      <c r="C202" s="126" t="s">
        <v>44</v>
      </c>
      <c r="D202" s="66" t="s">
        <v>158</v>
      </c>
      <c r="E202" s="66" t="s">
        <v>644</v>
      </c>
      <c r="F202" s="66" t="s">
        <v>83</v>
      </c>
      <c r="G202" s="127">
        <v>4</v>
      </c>
      <c r="H202" s="100">
        <f t="shared" si="18"/>
        <v>60</v>
      </c>
      <c r="I202" s="100">
        <f t="shared" si="19"/>
        <v>24</v>
      </c>
      <c r="J202" s="88">
        <f t="shared" si="20"/>
        <v>36</v>
      </c>
    </row>
    <row r="203" spans="1:10" ht="25.5">
      <c r="A203" s="125" t="s">
        <v>645</v>
      </c>
      <c r="B203" s="134" t="str">
        <f t="shared" ref="B203:B265" si="21">MID(A203,4,2)</f>
        <v>42</v>
      </c>
      <c r="C203" s="126" t="s">
        <v>44</v>
      </c>
      <c r="D203" s="66" t="s">
        <v>646</v>
      </c>
      <c r="E203" s="66" t="s">
        <v>647</v>
      </c>
      <c r="F203" s="66" t="s">
        <v>111</v>
      </c>
      <c r="G203" s="127">
        <v>10.5</v>
      </c>
      <c r="H203" s="100">
        <f t="shared" si="18"/>
        <v>157.5</v>
      </c>
      <c r="I203" s="100">
        <f t="shared" si="19"/>
        <v>63</v>
      </c>
      <c r="J203" s="88">
        <f t="shared" si="20"/>
        <v>94.5</v>
      </c>
    </row>
    <row r="204" spans="1:10" ht="25.5">
      <c r="A204" s="125" t="s">
        <v>648</v>
      </c>
      <c r="B204" s="134" t="str">
        <f t="shared" si="21"/>
        <v>42</v>
      </c>
      <c r="C204" s="126" t="s">
        <v>44</v>
      </c>
      <c r="D204" s="66" t="s">
        <v>649</v>
      </c>
      <c r="E204" s="66" t="s">
        <v>650</v>
      </c>
      <c r="F204" s="66" t="s">
        <v>66</v>
      </c>
      <c r="G204" s="127">
        <f>3*3.5</f>
        <v>10.5</v>
      </c>
      <c r="H204" s="100">
        <f t="shared" si="18"/>
        <v>157.5</v>
      </c>
      <c r="I204" s="100">
        <f t="shared" si="19"/>
        <v>63</v>
      </c>
      <c r="J204" s="88">
        <f t="shared" si="20"/>
        <v>94.5</v>
      </c>
    </row>
    <row r="205" spans="1:10" ht="12.75">
      <c r="A205" s="125" t="s">
        <v>651</v>
      </c>
      <c r="B205" s="134" t="str">
        <f t="shared" si="21"/>
        <v>42</v>
      </c>
      <c r="C205" s="126" t="s">
        <v>44</v>
      </c>
      <c r="D205" s="66" t="s">
        <v>652</v>
      </c>
      <c r="E205" s="66" t="s">
        <v>653</v>
      </c>
      <c r="F205" s="66" t="s">
        <v>103</v>
      </c>
      <c r="G205" s="127">
        <v>7</v>
      </c>
      <c r="H205" s="100">
        <f t="shared" si="18"/>
        <v>105</v>
      </c>
      <c r="I205" s="100">
        <f t="shared" si="19"/>
        <v>42</v>
      </c>
      <c r="J205" s="88">
        <f t="shared" si="20"/>
        <v>63</v>
      </c>
    </row>
    <row r="206" spans="1:10" ht="38.25">
      <c r="A206" s="125" t="s">
        <v>654</v>
      </c>
      <c r="B206" s="134" t="str">
        <f t="shared" si="21"/>
        <v>43</v>
      </c>
      <c r="C206" s="126" t="s">
        <v>43</v>
      </c>
      <c r="D206" s="66" t="s">
        <v>655</v>
      </c>
      <c r="E206" s="66" t="s">
        <v>336</v>
      </c>
      <c r="F206" s="66" t="s">
        <v>101</v>
      </c>
      <c r="G206" s="127">
        <v>3</v>
      </c>
      <c r="H206" s="100">
        <f t="shared" si="18"/>
        <v>45</v>
      </c>
      <c r="I206" s="100">
        <f t="shared" si="19"/>
        <v>18</v>
      </c>
      <c r="J206" s="88">
        <f t="shared" si="20"/>
        <v>27</v>
      </c>
    </row>
    <row r="207" spans="1:10" ht="38.25">
      <c r="A207" s="125" t="s">
        <v>656</v>
      </c>
      <c r="B207" s="134" t="str">
        <f t="shared" si="21"/>
        <v>43</v>
      </c>
      <c r="C207" s="126" t="s">
        <v>43</v>
      </c>
      <c r="D207" s="66" t="s">
        <v>160</v>
      </c>
      <c r="E207" s="66" t="s">
        <v>657</v>
      </c>
      <c r="F207" s="66" t="s">
        <v>161</v>
      </c>
      <c r="G207" s="127">
        <v>11</v>
      </c>
      <c r="H207" s="100">
        <f t="shared" si="18"/>
        <v>165</v>
      </c>
      <c r="I207" s="100">
        <f t="shared" si="19"/>
        <v>66</v>
      </c>
      <c r="J207" s="88">
        <f t="shared" si="20"/>
        <v>99</v>
      </c>
    </row>
    <row r="208" spans="1:10" ht="25.5">
      <c r="A208" s="125" t="s">
        <v>658</v>
      </c>
      <c r="B208" s="134" t="str">
        <f t="shared" si="21"/>
        <v>43</v>
      </c>
      <c r="C208" s="126" t="s">
        <v>43</v>
      </c>
      <c r="D208" s="66" t="s">
        <v>159</v>
      </c>
      <c r="E208" s="66" t="s">
        <v>659</v>
      </c>
      <c r="F208" s="66" t="s">
        <v>103</v>
      </c>
      <c r="G208" s="127">
        <v>3</v>
      </c>
      <c r="H208" s="100">
        <f t="shared" si="18"/>
        <v>45</v>
      </c>
      <c r="I208" s="100">
        <f t="shared" si="19"/>
        <v>18</v>
      </c>
      <c r="J208" s="88">
        <f t="shared" si="20"/>
        <v>27</v>
      </c>
    </row>
    <row r="209" spans="1:10" ht="38.25">
      <c r="A209" s="125" t="s">
        <v>660</v>
      </c>
      <c r="B209" s="134" t="str">
        <f t="shared" si="21"/>
        <v>43</v>
      </c>
      <c r="C209" s="126" t="s">
        <v>43</v>
      </c>
      <c r="D209" s="66" t="s">
        <v>661</v>
      </c>
      <c r="E209" s="66" t="s">
        <v>662</v>
      </c>
      <c r="F209" s="66" t="s">
        <v>161</v>
      </c>
      <c r="G209" s="127">
        <v>11</v>
      </c>
      <c r="H209" s="100">
        <f t="shared" si="18"/>
        <v>165</v>
      </c>
      <c r="I209" s="100">
        <f t="shared" si="19"/>
        <v>66</v>
      </c>
      <c r="J209" s="88">
        <f t="shared" si="20"/>
        <v>99</v>
      </c>
    </row>
    <row r="210" spans="1:10" ht="12.75">
      <c r="A210" s="125" t="s">
        <v>663</v>
      </c>
      <c r="B210" s="134" t="str">
        <f t="shared" si="21"/>
        <v>43</v>
      </c>
      <c r="C210" s="126" t="s">
        <v>42</v>
      </c>
      <c r="D210" s="66" t="s">
        <v>664</v>
      </c>
      <c r="E210" s="66" t="s">
        <v>595</v>
      </c>
      <c r="F210" s="66" t="s">
        <v>81</v>
      </c>
      <c r="G210" s="127">
        <v>7</v>
      </c>
      <c r="H210" s="100">
        <f t="shared" si="18"/>
        <v>105</v>
      </c>
      <c r="I210" s="100">
        <f t="shared" si="19"/>
        <v>42</v>
      </c>
      <c r="J210" s="88">
        <f t="shared" si="20"/>
        <v>63</v>
      </c>
    </row>
    <row r="211" spans="1:10" ht="25.5">
      <c r="A211" s="125" t="s">
        <v>665</v>
      </c>
      <c r="B211" s="134" t="str">
        <f t="shared" si="21"/>
        <v>43</v>
      </c>
      <c r="C211" s="126" t="s">
        <v>42</v>
      </c>
      <c r="D211" s="66" t="s">
        <v>162</v>
      </c>
      <c r="E211" s="66" t="s">
        <v>666</v>
      </c>
      <c r="F211" s="66" t="s">
        <v>163</v>
      </c>
      <c r="G211" s="127">
        <v>3</v>
      </c>
      <c r="H211" s="100">
        <f t="shared" si="18"/>
        <v>45</v>
      </c>
      <c r="I211" s="100">
        <f t="shared" si="19"/>
        <v>18</v>
      </c>
      <c r="J211" s="88">
        <f t="shared" si="20"/>
        <v>27</v>
      </c>
    </row>
    <row r="212" spans="1:10" ht="38.25">
      <c r="A212" s="125" t="s">
        <v>667</v>
      </c>
      <c r="B212" s="134" t="str">
        <f t="shared" si="21"/>
        <v>43</v>
      </c>
      <c r="C212" s="126" t="s">
        <v>42</v>
      </c>
      <c r="D212" s="66" t="s">
        <v>668</v>
      </c>
      <c r="E212" s="66" t="s">
        <v>164</v>
      </c>
      <c r="F212" s="66" t="s">
        <v>140</v>
      </c>
      <c r="G212" s="127">
        <v>5</v>
      </c>
      <c r="H212" s="100">
        <v>600</v>
      </c>
      <c r="I212" s="100">
        <f t="shared" si="19"/>
        <v>240</v>
      </c>
      <c r="J212" s="88">
        <f t="shared" si="20"/>
        <v>360</v>
      </c>
    </row>
    <row r="213" spans="1:10" ht="25.5">
      <c r="A213" s="125" t="s">
        <v>669</v>
      </c>
      <c r="B213" s="134" t="str">
        <f t="shared" si="21"/>
        <v>43</v>
      </c>
      <c r="C213" s="126" t="s">
        <v>44</v>
      </c>
      <c r="D213" s="66" t="s">
        <v>670</v>
      </c>
      <c r="E213" s="66" t="s">
        <v>671</v>
      </c>
      <c r="F213" s="66" t="s">
        <v>144</v>
      </c>
      <c r="G213" s="127">
        <v>3.5</v>
      </c>
      <c r="H213" s="100">
        <f t="shared" si="18"/>
        <v>52.5</v>
      </c>
      <c r="I213" s="100">
        <f t="shared" si="19"/>
        <v>21</v>
      </c>
      <c r="J213" s="88">
        <f t="shared" si="20"/>
        <v>31.5</v>
      </c>
    </row>
    <row r="214" spans="1:10" ht="12.75">
      <c r="A214" s="125" t="s">
        <v>672</v>
      </c>
      <c r="B214" s="134" t="str">
        <f t="shared" si="21"/>
        <v>43</v>
      </c>
      <c r="C214" s="126" t="s">
        <v>44</v>
      </c>
      <c r="D214" s="66" t="s">
        <v>673</v>
      </c>
      <c r="E214" s="66" t="s">
        <v>349</v>
      </c>
      <c r="F214" s="66" t="s">
        <v>101</v>
      </c>
      <c r="G214" s="127">
        <v>7</v>
      </c>
      <c r="H214" s="100">
        <f t="shared" ref="H214:H277" si="22">IF(C214="SZ",G214*22,IF(C214="ZG",G214*23,IF(C214="OW",G214*15,IF(C214="NW",G214*15,IF(C214="UR",G214*15,IF(C214="LU",G214*23,))))))</f>
        <v>105</v>
      </c>
      <c r="I214" s="100">
        <f t="shared" si="19"/>
        <v>42</v>
      </c>
      <c r="J214" s="88">
        <f t="shared" si="20"/>
        <v>63</v>
      </c>
    </row>
    <row r="215" spans="1:10" ht="12.75">
      <c r="A215" s="125" t="s">
        <v>674</v>
      </c>
      <c r="B215" s="134" t="str">
        <f t="shared" si="21"/>
        <v>43</v>
      </c>
      <c r="C215" s="126" t="s">
        <v>44</v>
      </c>
      <c r="D215" s="66" t="s">
        <v>675</v>
      </c>
      <c r="E215" s="66" t="s">
        <v>313</v>
      </c>
      <c r="F215" s="66" t="s">
        <v>101</v>
      </c>
      <c r="G215" s="127">
        <v>3.5</v>
      </c>
      <c r="H215" s="100">
        <f t="shared" si="22"/>
        <v>52.5</v>
      </c>
      <c r="I215" s="100">
        <f t="shared" si="19"/>
        <v>21</v>
      </c>
      <c r="J215" s="88">
        <f t="shared" si="20"/>
        <v>31.5</v>
      </c>
    </row>
    <row r="216" spans="1:10" ht="25.5">
      <c r="A216" s="125" t="s">
        <v>676</v>
      </c>
      <c r="B216" s="134" t="str">
        <f t="shared" si="21"/>
        <v>44</v>
      </c>
      <c r="C216" s="126" t="s">
        <v>43</v>
      </c>
      <c r="D216" s="66" t="s">
        <v>677</v>
      </c>
      <c r="E216" s="66" t="s">
        <v>678</v>
      </c>
      <c r="F216" s="66" t="s">
        <v>165</v>
      </c>
      <c r="G216" s="127">
        <v>8</v>
      </c>
      <c r="H216" s="100">
        <f t="shared" si="22"/>
        <v>120</v>
      </c>
      <c r="I216" s="100">
        <v>0</v>
      </c>
      <c r="J216" s="88">
        <f t="shared" ref="J216:J279" si="23">+H216-I216</f>
        <v>120</v>
      </c>
    </row>
    <row r="217" spans="1:10" ht="12.75">
      <c r="A217" s="125" t="s">
        <v>679</v>
      </c>
      <c r="B217" s="134" t="str">
        <f t="shared" si="21"/>
        <v>44</v>
      </c>
      <c r="C217" s="126" t="s">
        <v>43</v>
      </c>
      <c r="D217" s="66" t="s">
        <v>861</v>
      </c>
      <c r="E217" s="66" t="s">
        <v>680</v>
      </c>
      <c r="F217" s="66" t="s">
        <v>92</v>
      </c>
      <c r="G217" s="127">
        <v>8</v>
      </c>
      <c r="H217" s="100">
        <f t="shared" si="22"/>
        <v>120</v>
      </c>
      <c r="I217" s="100">
        <f t="shared" ref="I217:I279" si="24">+H217*40%</f>
        <v>48</v>
      </c>
      <c r="J217" s="88">
        <f t="shared" si="23"/>
        <v>72</v>
      </c>
    </row>
    <row r="218" spans="1:10" ht="25.5">
      <c r="A218" s="125" t="s">
        <v>681</v>
      </c>
      <c r="B218" s="134" t="str">
        <f t="shared" si="21"/>
        <v>44</v>
      </c>
      <c r="C218" s="126" t="s">
        <v>43</v>
      </c>
      <c r="D218" s="66" t="s">
        <v>682</v>
      </c>
      <c r="E218" s="66" t="s">
        <v>683</v>
      </c>
      <c r="F218" s="66" t="s">
        <v>165</v>
      </c>
      <c r="G218" s="127">
        <v>3.5</v>
      </c>
      <c r="H218" s="100">
        <f t="shared" si="22"/>
        <v>52.5</v>
      </c>
      <c r="I218" s="100">
        <v>0</v>
      </c>
      <c r="J218" s="88">
        <f t="shared" si="23"/>
        <v>52.5</v>
      </c>
    </row>
    <row r="219" spans="1:10" ht="12.75">
      <c r="A219" s="125" t="s">
        <v>684</v>
      </c>
      <c r="B219" s="134" t="str">
        <f t="shared" si="21"/>
        <v>44</v>
      </c>
      <c r="C219" s="126" t="s">
        <v>43</v>
      </c>
      <c r="D219" s="66" t="s">
        <v>685</v>
      </c>
      <c r="E219" s="66" t="s">
        <v>686</v>
      </c>
      <c r="F219" s="66" t="s">
        <v>92</v>
      </c>
      <c r="G219" s="127">
        <v>7</v>
      </c>
      <c r="H219" s="100">
        <f t="shared" si="22"/>
        <v>105</v>
      </c>
      <c r="I219" s="100">
        <v>0</v>
      </c>
      <c r="J219" s="88">
        <f t="shared" si="23"/>
        <v>105</v>
      </c>
    </row>
    <row r="220" spans="1:10" ht="25.5">
      <c r="A220" s="125" t="s">
        <v>687</v>
      </c>
      <c r="B220" s="134" t="str">
        <f t="shared" si="21"/>
        <v>44</v>
      </c>
      <c r="C220" s="126" t="s">
        <v>42</v>
      </c>
      <c r="D220" s="66" t="s">
        <v>166</v>
      </c>
      <c r="E220" s="66" t="s">
        <v>688</v>
      </c>
      <c r="F220" s="66" t="s">
        <v>165</v>
      </c>
      <c r="G220" s="127">
        <v>3.5</v>
      </c>
      <c r="H220" s="100">
        <f t="shared" si="22"/>
        <v>52.5</v>
      </c>
      <c r="I220" s="100">
        <v>0</v>
      </c>
      <c r="J220" s="88">
        <f t="shared" si="23"/>
        <v>52.5</v>
      </c>
    </row>
    <row r="221" spans="1:10" ht="25.5">
      <c r="A221" s="125" t="s">
        <v>689</v>
      </c>
      <c r="B221" s="134" t="str">
        <f t="shared" si="21"/>
        <v>44</v>
      </c>
      <c r="C221" s="126" t="s">
        <v>42</v>
      </c>
      <c r="D221" s="66" t="s">
        <v>167</v>
      </c>
      <c r="E221" s="66" t="s">
        <v>485</v>
      </c>
      <c r="F221" s="66" t="s">
        <v>165</v>
      </c>
      <c r="G221" s="127">
        <v>3.5</v>
      </c>
      <c r="H221" s="100">
        <f t="shared" si="22"/>
        <v>52.5</v>
      </c>
      <c r="I221" s="100">
        <v>0</v>
      </c>
      <c r="J221" s="88">
        <f t="shared" si="23"/>
        <v>52.5</v>
      </c>
    </row>
    <row r="222" spans="1:10" ht="25.5">
      <c r="A222" s="125" t="s">
        <v>690</v>
      </c>
      <c r="B222" s="134" t="str">
        <f t="shared" si="21"/>
        <v>44</v>
      </c>
      <c r="C222" s="126" t="s">
        <v>42</v>
      </c>
      <c r="D222" s="66" t="s">
        <v>168</v>
      </c>
      <c r="E222" s="66" t="s">
        <v>691</v>
      </c>
      <c r="F222" s="66" t="s">
        <v>87</v>
      </c>
      <c r="G222" s="127">
        <v>4</v>
      </c>
      <c r="H222" s="100">
        <f t="shared" si="22"/>
        <v>60</v>
      </c>
      <c r="I222" s="100">
        <v>0</v>
      </c>
      <c r="J222" s="88">
        <f t="shared" si="23"/>
        <v>60</v>
      </c>
    </row>
    <row r="223" spans="1:10" ht="12.75">
      <c r="A223" s="125" t="s">
        <v>692</v>
      </c>
      <c r="B223" s="134" t="str">
        <f t="shared" si="21"/>
        <v>44</v>
      </c>
      <c r="C223" s="126" t="s">
        <v>42</v>
      </c>
      <c r="D223" s="66" t="s">
        <v>862</v>
      </c>
      <c r="E223" s="66" t="s">
        <v>693</v>
      </c>
      <c r="F223" s="66" t="s">
        <v>92</v>
      </c>
      <c r="G223" s="127">
        <v>7.5</v>
      </c>
      <c r="H223" s="100">
        <f t="shared" si="22"/>
        <v>112.5</v>
      </c>
      <c r="I223" s="100">
        <f t="shared" si="24"/>
        <v>45</v>
      </c>
      <c r="J223" s="88">
        <f t="shared" si="23"/>
        <v>67.5</v>
      </c>
    </row>
    <row r="224" spans="1:10" ht="25.5">
      <c r="A224" s="125" t="s">
        <v>694</v>
      </c>
      <c r="B224" s="134" t="str">
        <f t="shared" si="21"/>
        <v>44</v>
      </c>
      <c r="C224" s="126" t="s">
        <v>42</v>
      </c>
      <c r="D224" s="66" t="s">
        <v>695</v>
      </c>
      <c r="E224" s="66" t="s">
        <v>456</v>
      </c>
      <c r="F224" s="66" t="s">
        <v>696</v>
      </c>
      <c r="G224" s="127">
        <v>3.5</v>
      </c>
      <c r="H224" s="100">
        <f t="shared" si="22"/>
        <v>52.5</v>
      </c>
      <c r="I224" s="100">
        <f t="shared" si="24"/>
        <v>21</v>
      </c>
      <c r="J224" s="88">
        <f t="shared" si="23"/>
        <v>31.5</v>
      </c>
    </row>
    <row r="225" spans="1:10" ht="12.75">
      <c r="A225" s="125" t="s">
        <v>697</v>
      </c>
      <c r="B225" s="134" t="str">
        <f t="shared" si="21"/>
        <v>44</v>
      </c>
      <c r="C225" s="126" t="s">
        <v>44</v>
      </c>
      <c r="D225" s="66" t="s">
        <v>698</v>
      </c>
      <c r="E225" s="66" t="s">
        <v>699</v>
      </c>
      <c r="F225" s="66" t="s">
        <v>111</v>
      </c>
      <c r="G225" s="127">
        <v>3.5</v>
      </c>
      <c r="H225" s="100">
        <f t="shared" si="22"/>
        <v>52.5</v>
      </c>
      <c r="I225" s="100">
        <f t="shared" si="24"/>
        <v>21</v>
      </c>
      <c r="J225" s="88">
        <f t="shared" si="23"/>
        <v>31.5</v>
      </c>
    </row>
    <row r="226" spans="1:10" ht="12.75">
      <c r="A226" s="125" t="s">
        <v>700</v>
      </c>
      <c r="B226" s="134" t="str">
        <f t="shared" si="21"/>
        <v>44</v>
      </c>
      <c r="C226" s="126" t="s">
        <v>44</v>
      </c>
      <c r="D226" s="66" t="s">
        <v>701</v>
      </c>
      <c r="E226" s="66" t="s">
        <v>702</v>
      </c>
      <c r="F226" s="66" t="s">
        <v>92</v>
      </c>
      <c r="G226" s="127">
        <v>7.5</v>
      </c>
      <c r="H226" s="100">
        <f t="shared" si="22"/>
        <v>112.5</v>
      </c>
      <c r="I226" s="100">
        <f t="shared" si="24"/>
        <v>45</v>
      </c>
      <c r="J226" s="88">
        <f t="shared" si="23"/>
        <v>67.5</v>
      </c>
    </row>
    <row r="227" spans="1:10" ht="38.25">
      <c r="A227" s="125" t="s">
        <v>703</v>
      </c>
      <c r="B227" s="134" t="str">
        <f t="shared" si="21"/>
        <v>44</v>
      </c>
      <c r="C227" s="126" t="s">
        <v>44</v>
      </c>
      <c r="D227" s="66" t="s">
        <v>170</v>
      </c>
      <c r="E227" s="66" t="s">
        <v>704</v>
      </c>
      <c r="F227" s="66" t="s">
        <v>171</v>
      </c>
      <c r="G227" s="127">
        <v>7.5</v>
      </c>
      <c r="H227" s="100">
        <f t="shared" si="22"/>
        <v>112.5</v>
      </c>
      <c r="I227" s="100">
        <f t="shared" si="24"/>
        <v>45</v>
      </c>
      <c r="J227" s="88">
        <f t="shared" si="23"/>
        <v>67.5</v>
      </c>
    </row>
    <row r="228" spans="1:10" ht="38.25">
      <c r="A228" s="125" t="s">
        <v>705</v>
      </c>
      <c r="B228" s="134" t="str">
        <f t="shared" si="21"/>
        <v>44</v>
      </c>
      <c r="C228" s="126" t="s">
        <v>44</v>
      </c>
      <c r="D228" s="66" t="s">
        <v>172</v>
      </c>
      <c r="E228" s="66" t="s">
        <v>863</v>
      </c>
      <c r="F228" s="66" t="s">
        <v>706</v>
      </c>
      <c r="G228" s="127">
        <v>27</v>
      </c>
      <c r="H228" s="100">
        <f t="shared" si="22"/>
        <v>405</v>
      </c>
      <c r="I228" s="100">
        <f t="shared" si="24"/>
        <v>162</v>
      </c>
      <c r="J228" s="88">
        <f t="shared" si="23"/>
        <v>243</v>
      </c>
    </row>
    <row r="229" spans="1:10" ht="25.5">
      <c r="A229" s="125" t="s">
        <v>707</v>
      </c>
      <c r="B229" s="134" t="str">
        <f t="shared" si="21"/>
        <v>44</v>
      </c>
      <c r="C229" s="126" t="s">
        <v>44</v>
      </c>
      <c r="D229" s="66" t="s">
        <v>173</v>
      </c>
      <c r="E229" s="66" t="s">
        <v>708</v>
      </c>
      <c r="F229" s="66" t="s">
        <v>92</v>
      </c>
      <c r="G229" s="127">
        <v>6</v>
      </c>
      <c r="H229" s="100">
        <f t="shared" si="22"/>
        <v>90</v>
      </c>
      <c r="I229" s="100">
        <v>0</v>
      </c>
      <c r="J229" s="88">
        <f t="shared" si="23"/>
        <v>90</v>
      </c>
    </row>
    <row r="230" spans="1:10" ht="25.5">
      <c r="A230" s="125" t="s">
        <v>709</v>
      </c>
      <c r="B230" s="134" t="str">
        <f t="shared" si="21"/>
        <v>44</v>
      </c>
      <c r="C230" s="126" t="s">
        <v>44</v>
      </c>
      <c r="D230" s="66" t="s">
        <v>169</v>
      </c>
      <c r="E230" s="66" t="s">
        <v>491</v>
      </c>
      <c r="F230" s="66" t="s">
        <v>165</v>
      </c>
      <c r="G230" s="127">
        <v>4</v>
      </c>
      <c r="H230" s="100">
        <f t="shared" si="22"/>
        <v>60</v>
      </c>
      <c r="I230" s="100">
        <v>0</v>
      </c>
      <c r="J230" s="88">
        <f t="shared" si="23"/>
        <v>60</v>
      </c>
    </row>
    <row r="231" spans="1:10" ht="38.25">
      <c r="A231" s="125" t="s">
        <v>710</v>
      </c>
      <c r="B231" s="134" t="str">
        <f t="shared" si="21"/>
        <v>44</v>
      </c>
      <c r="C231" s="126" t="s">
        <v>44</v>
      </c>
      <c r="D231" s="66" t="s">
        <v>711</v>
      </c>
      <c r="E231" s="66" t="s">
        <v>712</v>
      </c>
      <c r="F231" s="66" t="s">
        <v>713</v>
      </c>
      <c r="G231" s="127">
        <v>4</v>
      </c>
      <c r="H231" s="100">
        <f t="shared" si="22"/>
        <v>60</v>
      </c>
      <c r="I231" s="100">
        <f t="shared" si="24"/>
        <v>24</v>
      </c>
      <c r="J231" s="88">
        <f t="shared" si="23"/>
        <v>36</v>
      </c>
    </row>
    <row r="232" spans="1:10" ht="12.75">
      <c r="A232" s="125" t="s">
        <v>714</v>
      </c>
      <c r="B232" s="134" t="str">
        <f t="shared" si="21"/>
        <v>44</v>
      </c>
      <c r="C232" s="126" t="s">
        <v>44</v>
      </c>
      <c r="D232" s="66" t="s">
        <v>715</v>
      </c>
      <c r="E232" s="66" t="s">
        <v>353</v>
      </c>
      <c r="F232" s="66" t="s">
        <v>92</v>
      </c>
      <c r="G232" s="127">
        <v>4</v>
      </c>
      <c r="H232" s="100">
        <f t="shared" si="22"/>
        <v>60</v>
      </c>
      <c r="I232" s="100">
        <v>0</v>
      </c>
      <c r="J232" s="88">
        <f t="shared" si="23"/>
        <v>60</v>
      </c>
    </row>
    <row r="233" spans="1:10" ht="12.75">
      <c r="A233" s="125" t="s">
        <v>716</v>
      </c>
      <c r="B233" s="134" t="str">
        <f t="shared" si="21"/>
        <v>45</v>
      </c>
      <c r="C233" s="126" t="s">
        <v>43</v>
      </c>
      <c r="D233" s="66" t="s">
        <v>717</v>
      </c>
      <c r="E233" s="66" t="s">
        <v>238</v>
      </c>
      <c r="F233" s="66" t="s">
        <v>92</v>
      </c>
      <c r="G233" s="127">
        <v>3.5</v>
      </c>
      <c r="H233" s="100">
        <f t="shared" si="22"/>
        <v>52.5</v>
      </c>
      <c r="I233" s="100">
        <f t="shared" si="24"/>
        <v>21</v>
      </c>
      <c r="J233" s="88">
        <f t="shared" si="23"/>
        <v>31.5</v>
      </c>
    </row>
    <row r="234" spans="1:10" ht="12.75">
      <c r="A234" s="125" t="s">
        <v>718</v>
      </c>
      <c r="B234" s="134" t="str">
        <f t="shared" si="21"/>
        <v>45</v>
      </c>
      <c r="C234" s="126" t="s">
        <v>43</v>
      </c>
      <c r="D234" s="66" t="s">
        <v>719</v>
      </c>
      <c r="E234" s="66" t="s">
        <v>720</v>
      </c>
      <c r="F234" s="66" t="s">
        <v>92</v>
      </c>
      <c r="G234" s="127">
        <v>2.5</v>
      </c>
      <c r="H234" s="100">
        <f t="shared" si="22"/>
        <v>37.5</v>
      </c>
      <c r="I234" s="100">
        <f t="shared" si="24"/>
        <v>15</v>
      </c>
      <c r="J234" s="88">
        <f t="shared" si="23"/>
        <v>22.5</v>
      </c>
    </row>
    <row r="235" spans="1:10" ht="12.75">
      <c r="A235" s="125" t="s">
        <v>721</v>
      </c>
      <c r="B235" s="134" t="str">
        <f t="shared" si="21"/>
        <v>45</v>
      </c>
      <c r="C235" s="126" t="s">
        <v>43</v>
      </c>
      <c r="D235" s="66" t="s">
        <v>722</v>
      </c>
      <c r="E235" s="66" t="s">
        <v>723</v>
      </c>
      <c r="F235" s="66" t="s">
        <v>92</v>
      </c>
      <c r="G235" s="127">
        <v>2.5</v>
      </c>
      <c r="H235" s="100">
        <f t="shared" si="22"/>
        <v>37.5</v>
      </c>
      <c r="I235" s="100">
        <f t="shared" si="24"/>
        <v>15</v>
      </c>
      <c r="J235" s="88">
        <f t="shared" si="23"/>
        <v>22.5</v>
      </c>
    </row>
    <row r="236" spans="1:10" ht="12.75">
      <c r="A236" s="125" t="s">
        <v>724</v>
      </c>
      <c r="B236" s="134" t="str">
        <f t="shared" si="21"/>
        <v>45</v>
      </c>
      <c r="C236" s="126" t="s">
        <v>43</v>
      </c>
      <c r="D236" s="66" t="s">
        <v>725</v>
      </c>
      <c r="E236" s="66" t="s">
        <v>726</v>
      </c>
      <c r="F236" s="66" t="s">
        <v>92</v>
      </c>
      <c r="G236" s="127">
        <v>2.5</v>
      </c>
      <c r="H236" s="100">
        <f t="shared" si="22"/>
        <v>37.5</v>
      </c>
      <c r="I236" s="100">
        <f t="shared" si="24"/>
        <v>15</v>
      </c>
      <c r="J236" s="88">
        <f t="shared" si="23"/>
        <v>22.5</v>
      </c>
    </row>
    <row r="237" spans="1:10" ht="25.5">
      <c r="A237" s="125" t="s">
        <v>727</v>
      </c>
      <c r="B237" s="134" t="str">
        <f t="shared" si="21"/>
        <v>45</v>
      </c>
      <c r="C237" s="126" t="s">
        <v>43</v>
      </c>
      <c r="D237" s="66" t="s">
        <v>175</v>
      </c>
      <c r="E237" s="66" t="s">
        <v>227</v>
      </c>
      <c r="F237" s="66" t="s">
        <v>145</v>
      </c>
      <c r="G237" s="127">
        <v>3.5</v>
      </c>
      <c r="H237" s="100">
        <f t="shared" si="22"/>
        <v>52.5</v>
      </c>
      <c r="I237" s="100">
        <f t="shared" si="24"/>
        <v>21</v>
      </c>
      <c r="J237" s="88">
        <f t="shared" si="23"/>
        <v>31.5</v>
      </c>
    </row>
    <row r="238" spans="1:10" ht="25.5">
      <c r="A238" s="125" t="s">
        <v>728</v>
      </c>
      <c r="B238" s="134" t="str">
        <f t="shared" si="21"/>
        <v>45</v>
      </c>
      <c r="C238" s="126" t="s">
        <v>43</v>
      </c>
      <c r="D238" s="66" t="s">
        <v>729</v>
      </c>
      <c r="E238" s="66" t="s">
        <v>467</v>
      </c>
      <c r="F238" s="66" t="s">
        <v>108</v>
      </c>
      <c r="G238" s="127">
        <v>3.5</v>
      </c>
      <c r="H238" s="100">
        <f t="shared" si="22"/>
        <v>52.5</v>
      </c>
      <c r="I238" s="100">
        <f t="shared" si="24"/>
        <v>21</v>
      </c>
      <c r="J238" s="88">
        <f t="shared" si="23"/>
        <v>31.5</v>
      </c>
    </row>
    <row r="239" spans="1:10" ht="25.5">
      <c r="A239" s="134" t="s">
        <v>531</v>
      </c>
      <c r="B239" s="134" t="str">
        <f t="shared" si="21"/>
        <v>45</v>
      </c>
      <c r="C239" s="98" t="s">
        <v>43</v>
      </c>
      <c r="D239" s="66" t="s">
        <v>532</v>
      </c>
      <c r="E239" s="66" t="s">
        <v>533</v>
      </c>
      <c r="F239" s="121" t="s">
        <v>136</v>
      </c>
      <c r="G239" s="87">
        <v>3.5</v>
      </c>
      <c r="H239" s="100">
        <f t="shared" si="22"/>
        <v>52.5</v>
      </c>
      <c r="I239" s="100">
        <f t="shared" si="24"/>
        <v>21</v>
      </c>
      <c r="J239" s="88">
        <f t="shared" si="23"/>
        <v>31.5</v>
      </c>
    </row>
    <row r="240" spans="1:10" ht="12.75">
      <c r="A240" s="125" t="s">
        <v>367</v>
      </c>
      <c r="B240" s="134" t="str">
        <f t="shared" si="21"/>
        <v>45</v>
      </c>
      <c r="C240" s="126" t="s">
        <v>42</v>
      </c>
      <c r="D240" s="66" t="s">
        <v>730</v>
      </c>
      <c r="E240" s="66" t="s">
        <v>368</v>
      </c>
      <c r="F240" s="66" t="s">
        <v>92</v>
      </c>
      <c r="G240" s="127">
        <v>3</v>
      </c>
      <c r="H240" s="100">
        <f t="shared" si="22"/>
        <v>45</v>
      </c>
      <c r="I240" s="100">
        <f t="shared" si="24"/>
        <v>18</v>
      </c>
      <c r="J240" s="88">
        <f t="shared" si="23"/>
        <v>27</v>
      </c>
    </row>
    <row r="241" spans="1:10" ht="25.5">
      <c r="A241" s="134" t="s">
        <v>271</v>
      </c>
      <c r="B241" s="134" t="str">
        <f t="shared" si="21"/>
        <v>45</v>
      </c>
      <c r="C241" s="98" t="s">
        <v>42</v>
      </c>
      <c r="D241" s="66" t="s">
        <v>177</v>
      </c>
      <c r="E241" s="66" t="s">
        <v>272</v>
      </c>
      <c r="F241" s="121" t="s">
        <v>66</v>
      </c>
      <c r="G241" s="101">
        <v>3</v>
      </c>
      <c r="H241" s="100">
        <f t="shared" si="22"/>
        <v>45</v>
      </c>
      <c r="I241" s="100">
        <f t="shared" si="24"/>
        <v>18</v>
      </c>
      <c r="J241" s="88">
        <f t="shared" si="23"/>
        <v>27</v>
      </c>
    </row>
    <row r="242" spans="1:10" ht="25.5">
      <c r="A242" s="134" t="s">
        <v>273</v>
      </c>
      <c r="B242" s="134" t="str">
        <f t="shared" si="21"/>
        <v>45</v>
      </c>
      <c r="C242" s="98" t="s">
        <v>42</v>
      </c>
      <c r="D242" s="66" t="s">
        <v>176</v>
      </c>
      <c r="E242" s="66" t="s">
        <v>274</v>
      </c>
      <c r="F242" s="121" t="s">
        <v>66</v>
      </c>
      <c r="G242" s="101">
        <v>3</v>
      </c>
      <c r="H242" s="100">
        <f t="shared" si="22"/>
        <v>45</v>
      </c>
      <c r="I242" s="100">
        <f t="shared" si="24"/>
        <v>18</v>
      </c>
      <c r="J242" s="88">
        <f t="shared" si="23"/>
        <v>27</v>
      </c>
    </row>
    <row r="243" spans="1:10" ht="25.5">
      <c r="A243" s="125" t="s">
        <v>731</v>
      </c>
      <c r="B243" s="134" t="str">
        <f t="shared" si="21"/>
        <v>45</v>
      </c>
      <c r="C243" s="126" t="s">
        <v>42</v>
      </c>
      <c r="D243" s="66" t="s">
        <v>732</v>
      </c>
      <c r="E243" s="66" t="s">
        <v>733</v>
      </c>
      <c r="F243" s="66" t="s">
        <v>734</v>
      </c>
      <c r="G243" s="127">
        <v>2</v>
      </c>
      <c r="H243" s="100">
        <f t="shared" si="22"/>
        <v>30</v>
      </c>
      <c r="I243" s="100">
        <f t="shared" si="24"/>
        <v>12</v>
      </c>
      <c r="J243" s="88">
        <f t="shared" si="23"/>
        <v>18</v>
      </c>
    </row>
    <row r="244" spans="1:10" ht="25.5">
      <c r="A244" s="125" t="s">
        <v>735</v>
      </c>
      <c r="B244" s="134" t="str">
        <f t="shared" si="21"/>
        <v>45</v>
      </c>
      <c r="C244" s="126" t="s">
        <v>42</v>
      </c>
      <c r="D244" s="66" t="s">
        <v>736</v>
      </c>
      <c r="E244" s="66" t="s">
        <v>864</v>
      </c>
      <c r="F244" s="66" t="s">
        <v>734</v>
      </c>
      <c r="G244" s="127">
        <v>1</v>
      </c>
      <c r="H244" s="100">
        <f t="shared" si="22"/>
        <v>15</v>
      </c>
      <c r="I244" s="100">
        <f t="shared" si="24"/>
        <v>6</v>
      </c>
      <c r="J244" s="88">
        <f t="shared" si="23"/>
        <v>9</v>
      </c>
    </row>
    <row r="245" spans="1:10" ht="12.75">
      <c r="A245" s="125" t="s">
        <v>737</v>
      </c>
      <c r="B245" s="134" t="str">
        <f t="shared" si="21"/>
        <v>45</v>
      </c>
      <c r="C245" s="126" t="s">
        <v>42</v>
      </c>
      <c r="D245" s="66" t="s">
        <v>738</v>
      </c>
      <c r="E245" s="66" t="s">
        <v>865</v>
      </c>
      <c r="F245" s="66" t="s">
        <v>739</v>
      </c>
      <c r="G245" s="127">
        <v>13</v>
      </c>
      <c r="H245" s="100">
        <f t="shared" si="22"/>
        <v>195</v>
      </c>
      <c r="I245" s="100">
        <f t="shared" si="24"/>
        <v>78</v>
      </c>
      <c r="J245" s="88">
        <f t="shared" si="23"/>
        <v>117</v>
      </c>
    </row>
    <row r="246" spans="1:10" ht="12.75">
      <c r="A246" s="125" t="s">
        <v>740</v>
      </c>
      <c r="B246" s="134" t="str">
        <f t="shared" si="21"/>
        <v>45</v>
      </c>
      <c r="C246" s="126" t="s">
        <v>42</v>
      </c>
      <c r="D246" s="66" t="s">
        <v>741</v>
      </c>
      <c r="E246" s="66" t="s">
        <v>313</v>
      </c>
      <c r="F246" s="66" t="s">
        <v>92</v>
      </c>
      <c r="G246" s="127">
        <v>3.5</v>
      </c>
      <c r="H246" s="100">
        <f t="shared" si="22"/>
        <v>52.5</v>
      </c>
      <c r="I246" s="100">
        <f t="shared" si="24"/>
        <v>21</v>
      </c>
      <c r="J246" s="88">
        <f t="shared" si="23"/>
        <v>31.5</v>
      </c>
    </row>
    <row r="247" spans="1:10" ht="38.25">
      <c r="A247" s="125" t="s">
        <v>742</v>
      </c>
      <c r="B247" s="134" t="str">
        <f t="shared" si="21"/>
        <v>45</v>
      </c>
      <c r="C247" s="126" t="s">
        <v>42</v>
      </c>
      <c r="D247" s="66" t="s">
        <v>743</v>
      </c>
      <c r="E247" s="66" t="s">
        <v>368</v>
      </c>
      <c r="F247" s="66" t="s">
        <v>744</v>
      </c>
      <c r="G247" s="127">
        <v>3</v>
      </c>
      <c r="H247" s="100">
        <f t="shared" si="22"/>
        <v>45</v>
      </c>
      <c r="I247" s="100">
        <f t="shared" si="24"/>
        <v>18</v>
      </c>
      <c r="J247" s="88">
        <f t="shared" si="23"/>
        <v>27</v>
      </c>
    </row>
    <row r="248" spans="1:10" ht="12.75">
      <c r="A248" s="125" t="s">
        <v>745</v>
      </c>
      <c r="B248" s="134" t="str">
        <f t="shared" si="21"/>
        <v>45</v>
      </c>
      <c r="C248" s="126" t="s">
        <v>42</v>
      </c>
      <c r="D248" s="66" t="s">
        <v>746</v>
      </c>
      <c r="E248" s="66" t="s">
        <v>747</v>
      </c>
      <c r="F248" s="66" t="s">
        <v>92</v>
      </c>
      <c r="G248" s="127">
        <v>3.5</v>
      </c>
      <c r="H248" s="100">
        <f t="shared" si="22"/>
        <v>52.5</v>
      </c>
      <c r="I248" s="100">
        <f t="shared" si="24"/>
        <v>21</v>
      </c>
      <c r="J248" s="88">
        <f t="shared" si="23"/>
        <v>31.5</v>
      </c>
    </row>
    <row r="249" spans="1:10" ht="25.5">
      <c r="A249" s="125" t="s">
        <v>748</v>
      </c>
      <c r="B249" s="134" t="str">
        <f t="shared" si="21"/>
        <v>45</v>
      </c>
      <c r="C249" s="126" t="s">
        <v>42</v>
      </c>
      <c r="D249" s="66" t="s">
        <v>749</v>
      </c>
      <c r="E249" s="66" t="s">
        <v>750</v>
      </c>
      <c r="F249" s="66" t="s">
        <v>127</v>
      </c>
      <c r="G249" s="127">
        <v>3</v>
      </c>
      <c r="H249" s="100">
        <f t="shared" si="22"/>
        <v>45</v>
      </c>
      <c r="I249" s="100">
        <f t="shared" si="24"/>
        <v>18</v>
      </c>
      <c r="J249" s="88">
        <f t="shared" si="23"/>
        <v>27</v>
      </c>
    </row>
    <row r="250" spans="1:10" ht="25.5">
      <c r="A250" s="125" t="s">
        <v>751</v>
      </c>
      <c r="B250" s="134" t="str">
        <f t="shared" si="21"/>
        <v>45</v>
      </c>
      <c r="C250" s="126" t="s">
        <v>42</v>
      </c>
      <c r="D250" s="66" t="s">
        <v>752</v>
      </c>
      <c r="E250" s="66" t="s">
        <v>385</v>
      </c>
      <c r="F250" s="66" t="s">
        <v>101</v>
      </c>
      <c r="G250" s="127">
        <v>6</v>
      </c>
      <c r="H250" s="100">
        <f t="shared" si="22"/>
        <v>90</v>
      </c>
      <c r="I250" s="100">
        <f t="shared" si="24"/>
        <v>36</v>
      </c>
      <c r="J250" s="88">
        <f t="shared" si="23"/>
        <v>54</v>
      </c>
    </row>
    <row r="251" spans="1:10" ht="51">
      <c r="A251" s="125" t="s">
        <v>753</v>
      </c>
      <c r="B251" s="134" t="str">
        <f t="shared" si="21"/>
        <v>45</v>
      </c>
      <c r="C251" s="126" t="s">
        <v>44</v>
      </c>
      <c r="D251" s="66" t="s">
        <v>754</v>
      </c>
      <c r="E251" s="66" t="s">
        <v>409</v>
      </c>
      <c r="F251" s="66" t="s">
        <v>178</v>
      </c>
      <c r="G251" s="127">
        <v>3.5</v>
      </c>
      <c r="H251" s="100">
        <f t="shared" si="22"/>
        <v>52.5</v>
      </c>
      <c r="I251" s="100">
        <f t="shared" si="24"/>
        <v>21</v>
      </c>
      <c r="J251" s="88">
        <f t="shared" si="23"/>
        <v>31.5</v>
      </c>
    </row>
    <row r="252" spans="1:10" ht="38.25">
      <c r="A252" s="125" t="s">
        <v>755</v>
      </c>
      <c r="B252" s="134" t="str">
        <f t="shared" si="21"/>
        <v>45</v>
      </c>
      <c r="C252" s="126" t="s">
        <v>44</v>
      </c>
      <c r="D252" s="66" t="s">
        <v>756</v>
      </c>
      <c r="E252" s="66" t="s">
        <v>757</v>
      </c>
      <c r="F252" s="66" t="s">
        <v>758</v>
      </c>
      <c r="G252" s="127">
        <v>3.5</v>
      </c>
      <c r="H252" s="100">
        <f t="shared" si="22"/>
        <v>52.5</v>
      </c>
      <c r="I252" s="100">
        <f t="shared" si="24"/>
        <v>21</v>
      </c>
      <c r="J252" s="88">
        <f t="shared" si="23"/>
        <v>31.5</v>
      </c>
    </row>
    <row r="253" spans="1:10" ht="51">
      <c r="A253" s="125" t="s">
        <v>759</v>
      </c>
      <c r="B253" s="134" t="str">
        <f t="shared" si="21"/>
        <v>45</v>
      </c>
      <c r="C253" s="126" t="s">
        <v>44</v>
      </c>
      <c r="D253" s="66" t="s">
        <v>760</v>
      </c>
      <c r="E253" s="66" t="s">
        <v>866</v>
      </c>
      <c r="F253" s="66" t="s">
        <v>761</v>
      </c>
      <c r="G253" s="127">
        <v>7</v>
      </c>
      <c r="H253" s="100">
        <f t="shared" si="22"/>
        <v>105</v>
      </c>
      <c r="I253" s="100">
        <f t="shared" si="24"/>
        <v>42</v>
      </c>
      <c r="J253" s="88">
        <f t="shared" si="23"/>
        <v>63</v>
      </c>
    </row>
    <row r="254" spans="1:10" ht="25.5">
      <c r="A254" s="134" t="s">
        <v>355</v>
      </c>
      <c r="B254" s="134" t="str">
        <f t="shared" si="21"/>
        <v>46</v>
      </c>
      <c r="C254" s="98" t="s">
        <v>42</v>
      </c>
      <c r="D254" s="66" t="s">
        <v>356</v>
      </c>
      <c r="E254" s="66" t="s">
        <v>357</v>
      </c>
      <c r="F254" s="121" t="s">
        <v>105</v>
      </c>
      <c r="G254" s="101">
        <v>6</v>
      </c>
      <c r="H254" s="100">
        <f t="shared" si="22"/>
        <v>90</v>
      </c>
      <c r="I254" s="100">
        <f t="shared" si="24"/>
        <v>36</v>
      </c>
      <c r="J254" s="88">
        <f t="shared" si="23"/>
        <v>54</v>
      </c>
    </row>
    <row r="255" spans="1:10" ht="25.5">
      <c r="A255" s="125" t="s">
        <v>762</v>
      </c>
      <c r="B255" s="134" t="str">
        <f t="shared" si="21"/>
        <v>46</v>
      </c>
      <c r="C255" s="126" t="s">
        <v>42</v>
      </c>
      <c r="D255" s="66" t="s">
        <v>763</v>
      </c>
      <c r="E255" s="66" t="s">
        <v>353</v>
      </c>
      <c r="F255" s="66" t="s">
        <v>179</v>
      </c>
      <c r="G255" s="127">
        <v>3</v>
      </c>
      <c r="H255" s="100">
        <f t="shared" si="22"/>
        <v>45</v>
      </c>
      <c r="I255" s="100">
        <v>0</v>
      </c>
      <c r="J255" s="88">
        <f t="shared" si="23"/>
        <v>45</v>
      </c>
    </row>
    <row r="256" spans="1:10" ht="25.5">
      <c r="A256" s="125" t="s">
        <v>883</v>
      </c>
      <c r="B256" s="134" t="str">
        <f t="shared" si="21"/>
        <v>51</v>
      </c>
      <c r="C256" s="126" t="s">
        <v>46</v>
      </c>
      <c r="D256" s="66" t="s">
        <v>784</v>
      </c>
      <c r="E256" s="66" t="s">
        <v>867</v>
      </c>
      <c r="F256" s="66" t="s">
        <v>134</v>
      </c>
      <c r="G256" s="127">
        <v>6</v>
      </c>
      <c r="H256" s="100">
        <f t="shared" si="22"/>
        <v>132</v>
      </c>
      <c r="I256" s="100">
        <f>+H256*40%</f>
        <v>52.800000000000004</v>
      </c>
      <c r="J256" s="100">
        <f>+H256-I256</f>
        <v>79.199999999999989</v>
      </c>
    </row>
    <row r="257" spans="1:10" ht="12.75">
      <c r="A257" s="134" t="s">
        <v>906</v>
      </c>
      <c r="B257" s="134">
        <v>23</v>
      </c>
      <c r="C257" s="98" t="s">
        <v>45</v>
      </c>
      <c r="D257" s="66" t="s">
        <v>362</v>
      </c>
      <c r="E257" s="66" t="s">
        <v>835</v>
      </c>
      <c r="F257" s="121" t="s">
        <v>83</v>
      </c>
      <c r="G257" s="101">
        <v>6</v>
      </c>
      <c r="H257" s="100">
        <f t="shared" si="22"/>
        <v>138</v>
      </c>
      <c r="I257" s="100">
        <f>+H257*40%</f>
        <v>55.2</v>
      </c>
      <c r="J257" s="88">
        <f>+H257-I257</f>
        <v>82.8</v>
      </c>
    </row>
    <row r="258" spans="1:10" ht="38.25">
      <c r="A258" s="134" t="s">
        <v>308</v>
      </c>
      <c r="B258" s="134" t="str">
        <f t="shared" si="21"/>
        <v>51</v>
      </c>
      <c r="C258" s="98" t="s">
        <v>43</v>
      </c>
      <c r="D258" s="66" t="s">
        <v>180</v>
      </c>
      <c r="E258" s="66" t="s">
        <v>832</v>
      </c>
      <c r="F258" s="121" t="s">
        <v>181</v>
      </c>
      <c r="G258" s="87">
        <v>12</v>
      </c>
      <c r="H258" s="100">
        <f t="shared" si="22"/>
        <v>180</v>
      </c>
      <c r="I258" s="100">
        <f t="shared" si="24"/>
        <v>72</v>
      </c>
      <c r="J258" s="88">
        <f t="shared" si="23"/>
        <v>108</v>
      </c>
    </row>
    <row r="259" spans="1:10" ht="25.5">
      <c r="A259" s="125" t="s">
        <v>767</v>
      </c>
      <c r="B259" s="134" t="str">
        <f t="shared" si="21"/>
        <v>51</v>
      </c>
      <c r="C259" s="126" t="s">
        <v>43</v>
      </c>
      <c r="D259" s="66" t="s">
        <v>768</v>
      </c>
      <c r="E259" s="66" t="s">
        <v>868</v>
      </c>
      <c r="F259" s="66" t="s">
        <v>769</v>
      </c>
      <c r="G259" s="127">
        <v>3</v>
      </c>
      <c r="H259" s="100">
        <f t="shared" si="22"/>
        <v>45</v>
      </c>
      <c r="I259" s="100">
        <f t="shared" si="24"/>
        <v>18</v>
      </c>
      <c r="J259" s="88">
        <f t="shared" si="23"/>
        <v>27</v>
      </c>
    </row>
    <row r="260" spans="1:10" ht="38.25">
      <c r="A260" s="134" t="s">
        <v>309</v>
      </c>
      <c r="B260" s="134" t="str">
        <f t="shared" si="21"/>
        <v>51</v>
      </c>
      <c r="C260" s="98" t="s">
        <v>43</v>
      </c>
      <c r="D260" s="66" t="s">
        <v>310</v>
      </c>
      <c r="E260" s="66" t="s">
        <v>311</v>
      </c>
      <c r="F260" s="121" t="s">
        <v>182</v>
      </c>
      <c r="G260" s="101">
        <v>2</v>
      </c>
      <c r="H260" s="100">
        <f t="shared" si="22"/>
        <v>30</v>
      </c>
      <c r="I260" s="100">
        <f t="shared" si="24"/>
        <v>12</v>
      </c>
      <c r="J260" s="88">
        <f t="shared" si="23"/>
        <v>18</v>
      </c>
    </row>
    <row r="261" spans="1:10" ht="25.5">
      <c r="A261" s="125" t="s">
        <v>772</v>
      </c>
      <c r="B261" s="134" t="str">
        <f t="shared" si="21"/>
        <v>51</v>
      </c>
      <c r="C261" s="126" t="s">
        <v>42</v>
      </c>
      <c r="D261" s="66" t="s">
        <v>773</v>
      </c>
      <c r="E261" s="66" t="s">
        <v>774</v>
      </c>
      <c r="F261" s="66" t="s">
        <v>134</v>
      </c>
      <c r="G261" s="127">
        <v>9.5</v>
      </c>
      <c r="H261" s="100">
        <f t="shared" si="22"/>
        <v>142.5</v>
      </c>
      <c r="I261" s="100">
        <f t="shared" si="24"/>
        <v>57</v>
      </c>
      <c r="J261" s="88">
        <f t="shared" si="23"/>
        <v>85.5</v>
      </c>
    </row>
    <row r="262" spans="1:10" ht="25.5">
      <c r="A262" s="125" t="s">
        <v>775</v>
      </c>
      <c r="B262" s="134" t="str">
        <f t="shared" si="21"/>
        <v>51</v>
      </c>
      <c r="C262" s="126" t="s">
        <v>42</v>
      </c>
      <c r="D262" s="66" t="s">
        <v>776</v>
      </c>
      <c r="E262" s="66" t="s">
        <v>777</v>
      </c>
      <c r="F262" s="66" t="s">
        <v>66</v>
      </c>
      <c r="G262" s="127">
        <v>6.5</v>
      </c>
      <c r="H262" s="100">
        <f t="shared" si="22"/>
        <v>97.5</v>
      </c>
      <c r="I262" s="100">
        <f t="shared" si="24"/>
        <v>39</v>
      </c>
      <c r="J262" s="88">
        <f t="shared" si="23"/>
        <v>58.5</v>
      </c>
    </row>
    <row r="263" spans="1:10" ht="38.25">
      <c r="A263" s="125" t="s">
        <v>778</v>
      </c>
      <c r="B263" s="134" t="str">
        <f t="shared" si="21"/>
        <v>51</v>
      </c>
      <c r="C263" s="126" t="s">
        <v>42</v>
      </c>
      <c r="D263" s="66" t="s">
        <v>779</v>
      </c>
      <c r="E263" s="66" t="s">
        <v>780</v>
      </c>
      <c r="F263" s="66" t="s">
        <v>66</v>
      </c>
      <c r="G263" s="127">
        <v>6.5</v>
      </c>
      <c r="H263" s="100">
        <f t="shared" si="22"/>
        <v>97.5</v>
      </c>
      <c r="I263" s="100">
        <f t="shared" si="24"/>
        <v>39</v>
      </c>
      <c r="J263" s="88">
        <f t="shared" si="23"/>
        <v>58.5</v>
      </c>
    </row>
    <row r="264" spans="1:10" ht="12.75">
      <c r="A264" s="134" t="s">
        <v>319</v>
      </c>
      <c r="B264" s="134" t="str">
        <f t="shared" si="21"/>
        <v>51</v>
      </c>
      <c r="C264" s="98" t="s">
        <v>42</v>
      </c>
      <c r="D264" s="66" t="s">
        <v>320</v>
      </c>
      <c r="E264" s="66" t="s">
        <v>321</v>
      </c>
      <c r="F264" s="121" t="s">
        <v>83</v>
      </c>
      <c r="G264" s="87">
        <v>3.5</v>
      </c>
      <c r="H264" s="100">
        <v>31.5</v>
      </c>
      <c r="I264" s="100">
        <v>0</v>
      </c>
      <c r="J264" s="88">
        <v>31.5</v>
      </c>
    </row>
    <row r="265" spans="1:10" ht="25.5">
      <c r="A265" s="125" t="s">
        <v>781</v>
      </c>
      <c r="B265" s="134" t="str">
        <f t="shared" si="21"/>
        <v>51</v>
      </c>
      <c r="C265" s="126" t="s">
        <v>44</v>
      </c>
      <c r="D265" s="66" t="s">
        <v>782</v>
      </c>
      <c r="E265" s="66" t="s">
        <v>783</v>
      </c>
      <c r="F265" s="66" t="s">
        <v>66</v>
      </c>
      <c r="G265" s="127">
        <v>3.5</v>
      </c>
      <c r="H265" s="100">
        <f t="shared" si="22"/>
        <v>52.5</v>
      </c>
      <c r="I265" s="100">
        <f t="shared" si="24"/>
        <v>21</v>
      </c>
      <c r="J265" s="88">
        <f t="shared" si="23"/>
        <v>31.5</v>
      </c>
    </row>
    <row r="266" spans="1:10" ht="25.5">
      <c r="A266" s="134" t="s">
        <v>907</v>
      </c>
      <c r="B266" s="134">
        <v>22</v>
      </c>
      <c r="C266" s="98" t="s">
        <v>45</v>
      </c>
      <c r="D266" s="66" t="s">
        <v>333</v>
      </c>
      <c r="E266" s="66" t="s">
        <v>334</v>
      </c>
      <c r="F266" s="121" t="s">
        <v>81</v>
      </c>
      <c r="G266" s="87">
        <v>9</v>
      </c>
      <c r="H266" s="100">
        <f t="shared" si="22"/>
        <v>207</v>
      </c>
      <c r="I266" s="100">
        <f t="shared" si="24"/>
        <v>82.800000000000011</v>
      </c>
      <c r="J266" s="88">
        <f t="shared" si="23"/>
        <v>124.19999999999999</v>
      </c>
    </row>
    <row r="267" spans="1:10" ht="25.5">
      <c r="A267" s="134" t="s">
        <v>908</v>
      </c>
      <c r="B267" s="134">
        <v>34</v>
      </c>
      <c r="C267" s="98" t="s">
        <v>45</v>
      </c>
      <c r="D267" s="66" t="s">
        <v>420</v>
      </c>
      <c r="E267" s="66" t="s">
        <v>839</v>
      </c>
      <c r="F267" s="121" t="s">
        <v>81</v>
      </c>
      <c r="G267" s="87">
        <v>6</v>
      </c>
      <c r="H267" s="100">
        <f t="shared" si="22"/>
        <v>138</v>
      </c>
      <c r="I267" s="100">
        <f t="shared" si="24"/>
        <v>55.2</v>
      </c>
      <c r="J267" s="88">
        <f t="shared" si="23"/>
        <v>82.8</v>
      </c>
    </row>
    <row r="268" spans="1:10" ht="25.5">
      <c r="A268" s="134" t="s">
        <v>909</v>
      </c>
      <c r="B268" s="134">
        <v>31</v>
      </c>
      <c r="C268" s="98" t="s">
        <v>45</v>
      </c>
      <c r="D268" s="66" t="s">
        <v>419</v>
      </c>
      <c r="E268" s="66" t="s">
        <v>838</v>
      </c>
      <c r="F268" s="121" t="s">
        <v>183</v>
      </c>
      <c r="G268" s="101">
        <v>3.5</v>
      </c>
      <c r="H268" s="100">
        <f t="shared" si="22"/>
        <v>80.5</v>
      </c>
      <c r="I268" s="100">
        <f t="shared" si="24"/>
        <v>32.200000000000003</v>
      </c>
      <c r="J268" s="88">
        <f t="shared" si="23"/>
        <v>48.3</v>
      </c>
    </row>
    <row r="269" spans="1:10" ht="25.5">
      <c r="A269" s="125" t="s">
        <v>910</v>
      </c>
      <c r="B269" s="134">
        <v>62</v>
      </c>
      <c r="C269" s="126" t="s">
        <v>45</v>
      </c>
      <c r="D269" s="66" t="s">
        <v>788</v>
      </c>
      <c r="E269" s="66" t="s">
        <v>869</v>
      </c>
      <c r="F269" s="66" t="s">
        <v>174</v>
      </c>
      <c r="G269" s="127">
        <v>6</v>
      </c>
      <c r="H269" s="100">
        <f t="shared" si="22"/>
        <v>138</v>
      </c>
      <c r="I269" s="100">
        <f t="shared" si="24"/>
        <v>55.2</v>
      </c>
      <c r="J269" s="88">
        <f t="shared" si="23"/>
        <v>82.8</v>
      </c>
    </row>
    <row r="270" spans="1:10" ht="25.5">
      <c r="A270" s="125" t="s">
        <v>785</v>
      </c>
      <c r="B270" s="134" t="str">
        <f t="shared" ref="B270" si="25">MID(A270,4,2)</f>
        <v>61</v>
      </c>
      <c r="C270" s="126" t="s">
        <v>42</v>
      </c>
      <c r="D270" s="66" t="s">
        <v>786</v>
      </c>
      <c r="E270" s="66" t="s">
        <v>787</v>
      </c>
      <c r="F270" s="66" t="s">
        <v>184</v>
      </c>
      <c r="G270" s="127">
        <v>4</v>
      </c>
      <c r="H270" s="100">
        <f t="shared" si="22"/>
        <v>60</v>
      </c>
      <c r="I270" s="100">
        <f t="shared" si="24"/>
        <v>24</v>
      </c>
      <c r="J270" s="88">
        <f t="shared" si="23"/>
        <v>36</v>
      </c>
    </row>
    <row r="271" spans="1:10" ht="25.5">
      <c r="A271" s="134" t="s">
        <v>911</v>
      </c>
      <c r="B271" s="134">
        <v>34</v>
      </c>
      <c r="C271" s="98" t="s">
        <v>45</v>
      </c>
      <c r="D271" s="66" t="s">
        <v>482</v>
      </c>
      <c r="E271" s="66" t="s">
        <v>845</v>
      </c>
      <c r="F271" s="121" t="s">
        <v>83</v>
      </c>
      <c r="G271" s="101">
        <v>6</v>
      </c>
      <c r="H271" s="100">
        <f t="shared" si="22"/>
        <v>138</v>
      </c>
      <c r="I271" s="100">
        <f t="shared" si="24"/>
        <v>55.2</v>
      </c>
      <c r="J271" s="88">
        <f t="shared" si="23"/>
        <v>82.8</v>
      </c>
    </row>
    <row r="272" spans="1:10" ht="12.75">
      <c r="A272" s="134" t="s">
        <v>912</v>
      </c>
      <c r="B272" s="134">
        <v>35</v>
      </c>
      <c r="C272" s="102" t="s">
        <v>45</v>
      </c>
      <c r="D272" s="102" t="s">
        <v>528</v>
      </c>
      <c r="E272" s="66" t="s">
        <v>529</v>
      </c>
      <c r="F272" s="121" t="s">
        <v>133</v>
      </c>
      <c r="G272" s="87">
        <v>4</v>
      </c>
      <c r="H272" s="100">
        <f t="shared" si="22"/>
        <v>92</v>
      </c>
      <c r="I272" s="100">
        <f t="shared" si="24"/>
        <v>36.800000000000004</v>
      </c>
      <c r="J272" s="88">
        <f t="shared" si="23"/>
        <v>55.199999999999996</v>
      </c>
    </row>
    <row r="273" spans="1:10" ht="38.25">
      <c r="A273" s="134" t="s">
        <v>913</v>
      </c>
      <c r="B273" s="134">
        <v>36</v>
      </c>
      <c r="C273" s="98" t="s">
        <v>45</v>
      </c>
      <c r="D273" s="66" t="s">
        <v>539</v>
      </c>
      <c r="E273" s="86" t="s">
        <v>540</v>
      </c>
      <c r="F273" s="121" t="s">
        <v>105</v>
      </c>
      <c r="G273" s="87">
        <v>3.75</v>
      </c>
      <c r="H273" s="100">
        <f t="shared" si="22"/>
        <v>86.25</v>
      </c>
      <c r="I273" s="100">
        <f t="shared" si="24"/>
        <v>34.5</v>
      </c>
      <c r="J273" s="88">
        <f t="shared" si="23"/>
        <v>51.75</v>
      </c>
    </row>
    <row r="274" spans="1:10" ht="38.25">
      <c r="A274" s="134" t="s">
        <v>914</v>
      </c>
      <c r="B274" s="134">
        <v>36</v>
      </c>
      <c r="C274" s="98" t="s">
        <v>45</v>
      </c>
      <c r="D274" s="66" t="s">
        <v>539</v>
      </c>
      <c r="E274" s="86" t="s">
        <v>541</v>
      </c>
      <c r="F274" s="121" t="s">
        <v>105</v>
      </c>
      <c r="G274" s="101">
        <v>3.75</v>
      </c>
      <c r="H274" s="100">
        <f t="shared" si="22"/>
        <v>86.25</v>
      </c>
      <c r="I274" s="100">
        <f t="shared" si="24"/>
        <v>34.5</v>
      </c>
      <c r="J274" s="88">
        <f t="shared" si="23"/>
        <v>51.75</v>
      </c>
    </row>
    <row r="275" spans="1:10" ht="38.25">
      <c r="A275" s="134" t="s">
        <v>915</v>
      </c>
      <c r="B275" s="134">
        <v>36</v>
      </c>
      <c r="C275" s="98" t="s">
        <v>45</v>
      </c>
      <c r="D275" s="66" t="s">
        <v>539</v>
      </c>
      <c r="E275" s="86" t="s">
        <v>542</v>
      </c>
      <c r="F275" s="121" t="s">
        <v>105</v>
      </c>
      <c r="G275" s="87">
        <v>3.75</v>
      </c>
      <c r="H275" s="100">
        <f t="shared" si="22"/>
        <v>86.25</v>
      </c>
      <c r="I275" s="100">
        <f t="shared" si="24"/>
        <v>34.5</v>
      </c>
      <c r="J275" s="88">
        <f t="shared" si="23"/>
        <v>51.75</v>
      </c>
    </row>
    <row r="276" spans="1:10" ht="38.25">
      <c r="A276" s="134" t="s">
        <v>916</v>
      </c>
      <c r="B276" s="134">
        <v>36</v>
      </c>
      <c r="C276" s="98" t="s">
        <v>45</v>
      </c>
      <c r="D276" s="66" t="s">
        <v>539</v>
      </c>
      <c r="E276" s="86" t="s">
        <v>543</v>
      </c>
      <c r="F276" s="121" t="s">
        <v>105</v>
      </c>
      <c r="G276" s="87">
        <v>3.75</v>
      </c>
      <c r="H276" s="100">
        <f t="shared" si="22"/>
        <v>86.25</v>
      </c>
      <c r="I276" s="100">
        <f t="shared" si="24"/>
        <v>34.5</v>
      </c>
      <c r="J276" s="88">
        <f t="shared" si="23"/>
        <v>51.75</v>
      </c>
    </row>
    <row r="277" spans="1:10" ht="25.5">
      <c r="A277" s="134" t="s">
        <v>917</v>
      </c>
      <c r="B277" s="134">
        <v>36</v>
      </c>
      <c r="C277" s="98" t="s">
        <v>45</v>
      </c>
      <c r="D277" s="66" t="s">
        <v>544</v>
      </c>
      <c r="E277" s="66" t="s">
        <v>848</v>
      </c>
      <c r="F277" s="121" t="s">
        <v>99</v>
      </c>
      <c r="G277" s="101">
        <v>9</v>
      </c>
      <c r="H277" s="100">
        <f t="shared" si="22"/>
        <v>207</v>
      </c>
      <c r="I277" s="100">
        <f t="shared" si="24"/>
        <v>82.800000000000011</v>
      </c>
      <c r="J277" s="88">
        <f t="shared" si="23"/>
        <v>124.19999999999999</v>
      </c>
    </row>
    <row r="278" spans="1:10" ht="25.5">
      <c r="A278" s="125" t="s">
        <v>918</v>
      </c>
      <c r="B278" s="134">
        <v>38</v>
      </c>
      <c r="C278" s="126" t="s">
        <v>45</v>
      </c>
      <c r="D278" s="66" t="s">
        <v>570</v>
      </c>
      <c r="E278" s="66" t="s">
        <v>571</v>
      </c>
      <c r="F278" s="66" t="s">
        <v>99</v>
      </c>
      <c r="G278" s="127">
        <v>10</v>
      </c>
      <c r="H278" s="100">
        <f t="shared" ref="H278:H283" si="26">IF(C278="SZ",G278*22,IF(C278="ZG",G278*23,IF(C278="OW",G278*15,IF(C278="NW",G278*15,IF(C278="UR",G278*15,IF(C278="LU",G278*23,))))))</f>
        <v>230</v>
      </c>
      <c r="I278" s="100">
        <f t="shared" si="24"/>
        <v>92</v>
      </c>
      <c r="J278" s="88">
        <f t="shared" si="23"/>
        <v>138</v>
      </c>
    </row>
    <row r="279" spans="1:10" ht="25.5">
      <c r="A279" s="125" t="s">
        <v>919</v>
      </c>
      <c r="B279" s="134">
        <v>39</v>
      </c>
      <c r="C279" s="126" t="s">
        <v>45</v>
      </c>
      <c r="D279" s="66" t="s">
        <v>575</v>
      </c>
      <c r="E279" s="66" t="s">
        <v>471</v>
      </c>
      <c r="F279" s="66" t="s">
        <v>105</v>
      </c>
      <c r="G279" s="127">
        <v>3.5</v>
      </c>
      <c r="H279" s="100">
        <f t="shared" si="26"/>
        <v>80.5</v>
      </c>
      <c r="I279" s="100">
        <f t="shared" si="24"/>
        <v>32.200000000000003</v>
      </c>
      <c r="J279" s="88">
        <f t="shared" si="23"/>
        <v>48.3</v>
      </c>
    </row>
    <row r="280" spans="1:10" ht="25.5">
      <c r="A280" s="125" t="s">
        <v>920</v>
      </c>
      <c r="B280" s="134">
        <v>39</v>
      </c>
      <c r="C280" s="126" t="s">
        <v>45</v>
      </c>
      <c r="D280" s="66" t="s">
        <v>576</v>
      </c>
      <c r="E280" s="66" t="s">
        <v>423</v>
      </c>
      <c r="F280" s="66" t="s">
        <v>99</v>
      </c>
      <c r="G280" s="127">
        <v>3</v>
      </c>
      <c r="H280" s="100">
        <f t="shared" si="26"/>
        <v>69</v>
      </c>
      <c r="I280" s="100">
        <f t="shared" ref="I280:I283" si="27">+H280*40%</f>
        <v>27.6</v>
      </c>
      <c r="J280" s="88">
        <f t="shared" ref="J280:J283" si="28">+H280-I280</f>
        <v>41.4</v>
      </c>
    </row>
    <row r="281" spans="1:10" ht="25.5">
      <c r="A281" s="125" t="s">
        <v>921</v>
      </c>
      <c r="B281" s="134">
        <v>39</v>
      </c>
      <c r="C281" s="126" t="s">
        <v>45</v>
      </c>
      <c r="D281" s="66" t="s">
        <v>577</v>
      </c>
      <c r="E281" s="66" t="s">
        <v>852</v>
      </c>
      <c r="F281" s="66" t="s">
        <v>149</v>
      </c>
      <c r="G281" s="127">
        <v>14</v>
      </c>
      <c r="H281" s="100">
        <f t="shared" si="26"/>
        <v>322</v>
      </c>
      <c r="I281" s="100">
        <f t="shared" si="27"/>
        <v>128.80000000000001</v>
      </c>
      <c r="J281" s="88">
        <f t="shared" si="28"/>
        <v>193.2</v>
      </c>
    </row>
    <row r="282" spans="1:10" ht="38.25">
      <c r="A282" s="125" t="s">
        <v>922</v>
      </c>
      <c r="B282" s="134">
        <v>36</v>
      </c>
      <c r="C282" s="126" t="s">
        <v>45</v>
      </c>
      <c r="D282" s="66" t="s">
        <v>545</v>
      </c>
      <c r="E282" s="66" t="s">
        <v>849</v>
      </c>
      <c r="F282" s="66" t="s">
        <v>105</v>
      </c>
      <c r="G282" s="127">
        <v>4</v>
      </c>
      <c r="H282" s="100">
        <f t="shared" si="26"/>
        <v>92</v>
      </c>
      <c r="I282" s="100">
        <f t="shared" si="27"/>
        <v>36.800000000000004</v>
      </c>
      <c r="J282" s="88">
        <f t="shared" si="28"/>
        <v>55.199999999999996</v>
      </c>
    </row>
    <row r="283" spans="1:10" ht="12.75">
      <c r="A283" s="86" t="s">
        <v>923</v>
      </c>
      <c r="B283" s="134">
        <v>33</v>
      </c>
      <c r="C283" s="98" t="s">
        <v>45</v>
      </c>
      <c r="D283" s="66" t="s">
        <v>457</v>
      </c>
      <c r="E283" s="66" t="s">
        <v>843</v>
      </c>
      <c r="F283" s="121" t="s">
        <v>133</v>
      </c>
      <c r="G283" s="87">
        <v>8</v>
      </c>
      <c r="H283" s="100">
        <f t="shared" si="26"/>
        <v>184</v>
      </c>
      <c r="I283" s="100">
        <f t="shared" si="27"/>
        <v>73.600000000000009</v>
      </c>
      <c r="J283" s="88">
        <f t="shared" si="28"/>
        <v>110.39999999999999</v>
      </c>
    </row>
    <row r="284" spans="1:10">
      <c r="H284" s="62"/>
      <c r="I284" s="62"/>
      <c r="J284" s="62"/>
    </row>
  </sheetData>
  <sheetProtection selectLockedCells="1"/>
  <autoFilter ref="A9:J283" xr:uid="{00000000-0009-0000-0000-00000A000000}">
    <sortState xmlns:xlrd2="http://schemas.microsoft.com/office/spreadsheetml/2017/richdata2" ref="A10:J195">
      <sortCondition ref="A182:A195"/>
    </sortState>
  </autoFilter>
  <sortState xmlns:xlrd2="http://schemas.microsoft.com/office/spreadsheetml/2017/richdata2" ref="A11:J283">
    <sortCondition ref="A11:A283"/>
  </sortState>
  <mergeCells count="4">
    <mergeCell ref="D4:J4"/>
    <mergeCell ref="D5:J5"/>
    <mergeCell ref="D6:J6"/>
    <mergeCell ref="H8:J8"/>
  </mergeCells>
  <phoneticPr fontId="39" type="noConversion"/>
  <conditionalFormatting sqref="A1:A1048576">
    <cfRule type="duplicateValues" dxfId="90" priority="1"/>
  </conditionalFormatting>
  <hyperlinks>
    <hyperlink ref="D5" r:id="rId1" xr:uid="{00000000-0004-0000-0A00-000000000000}"/>
  </hyperlinks>
  <pageMargins left="0.27559055118110237" right="0.19685039370078741" top="0.39370078740157483" bottom="0.39370078740157483" header="0.31496062992125984" footer="0.31496062992125984"/>
  <pageSetup paperSize="9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CE304-0E98-4B8C-990D-5F7904D59932}">
  <dimension ref="A1:A7"/>
  <sheetViews>
    <sheetView workbookViewId="0">
      <selection activeCell="D21" sqref="D21"/>
    </sheetView>
  </sheetViews>
  <sheetFormatPr baseColWidth="10" defaultRowHeight="15"/>
  <sheetData>
    <row r="1" spans="1:1">
      <c r="A1" s="108" t="s">
        <v>871</v>
      </c>
    </row>
    <row r="2" spans="1:1">
      <c r="A2" t="s">
        <v>43</v>
      </c>
    </row>
    <row r="3" spans="1:1">
      <c r="A3" t="s">
        <v>42</v>
      </c>
    </row>
    <row r="4" spans="1:1">
      <c r="A4" t="s">
        <v>44</v>
      </c>
    </row>
    <row r="5" spans="1:1">
      <c r="A5" t="s">
        <v>45</v>
      </c>
    </row>
    <row r="6" spans="1:1">
      <c r="A6" t="s">
        <v>46</v>
      </c>
    </row>
    <row r="7" spans="1:1">
      <c r="A7" t="s">
        <v>47</v>
      </c>
    </row>
  </sheetData>
  <conditionalFormatting sqref="A1">
    <cfRule type="duplicateValues" dxfId="89" priority="1"/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5"/>
  <dimension ref="A1:B21"/>
  <sheetViews>
    <sheetView workbookViewId="0"/>
  </sheetViews>
  <sheetFormatPr baseColWidth="10" defaultColWidth="11.42578125" defaultRowHeight="14.25"/>
  <cols>
    <col min="1" max="1" width="31.85546875" style="8" customWidth="1"/>
    <col min="2" max="2" width="11.42578125" style="9"/>
    <col min="3" max="16384" width="11.42578125" style="8"/>
  </cols>
  <sheetData>
    <row r="1" spans="1:1">
      <c r="A1" s="8" t="s">
        <v>6</v>
      </c>
    </row>
    <row r="2" spans="1:1">
      <c r="A2" s="10" t="s">
        <v>48</v>
      </c>
    </row>
    <row r="3" spans="1:1">
      <c r="A3" s="10" t="s">
        <v>49</v>
      </c>
    </row>
    <row r="4" spans="1:1">
      <c r="A4" s="10" t="s">
        <v>50</v>
      </c>
    </row>
    <row r="5" spans="1:1">
      <c r="A5" s="10" t="s">
        <v>51</v>
      </c>
    </row>
    <row r="6" spans="1:1">
      <c r="A6" s="10" t="s">
        <v>52</v>
      </c>
    </row>
    <row r="7" spans="1:1">
      <c r="A7" s="10" t="s">
        <v>53</v>
      </c>
    </row>
    <row r="8" spans="1:1">
      <c r="A8" s="10" t="s">
        <v>54</v>
      </c>
    </row>
    <row r="9" spans="1:1">
      <c r="A9" s="10" t="s">
        <v>55</v>
      </c>
    </row>
    <row r="10" spans="1:1">
      <c r="A10" s="10" t="s">
        <v>56</v>
      </c>
    </row>
    <row r="11" spans="1:1">
      <c r="A11" s="10" t="s">
        <v>57</v>
      </c>
    </row>
    <row r="12" spans="1:1">
      <c r="A12" s="10" t="s">
        <v>58</v>
      </c>
    </row>
    <row r="13" spans="1:1">
      <c r="A13" s="10" t="s">
        <v>59</v>
      </c>
    </row>
    <row r="14" spans="1:1">
      <c r="A14" s="10" t="s">
        <v>60</v>
      </c>
    </row>
    <row r="15" spans="1:1">
      <c r="A15" s="11" t="s">
        <v>61</v>
      </c>
    </row>
    <row r="16" spans="1:1">
      <c r="A16" s="10" t="s">
        <v>62</v>
      </c>
    </row>
    <row r="17" spans="1:1">
      <c r="A17" s="10" t="s">
        <v>63</v>
      </c>
    </row>
    <row r="18" spans="1:1">
      <c r="A18" s="8" t="s">
        <v>188</v>
      </c>
    </row>
    <row r="19" spans="1:1">
      <c r="A19" s="8" t="s">
        <v>189</v>
      </c>
    </row>
    <row r="20" spans="1:1">
      <c r="A20" s="10" t="s">
        <v>64</v>
      </c>
    </row>
    <row r="21" spans="1:1">
      <c r="A21" s="10" t="s">
        <v>65</v>
      </c>
    </row>
  </sheetData>
  <sheetProtection selectLockedCells="1" selectUnlockedCells="1"/>
  <sortState xmlns:xlrd2="http://schemas.microsoft.com/office/spreadsheetml/2017/richdata2" ref="A2:A17">
    <sortCondition ref="A2"/>
  </sortState>
  <customSheetViews>
    <customSheetView guid="{E69C0705-7192-4773-BF95-9666703BF23E}" state="hidden">
      <selection activeCell="B31" sqref="B31"/>
      <pageMargins left="0" right="0" top="0" bottom="0" header="0" footer="0"/>
      <pageSetup paperSize="9" orientation="portrait" r:id="rId1"/>
    </customSheetView>
  </customSheetViews>
  <pageMargins left="0.7" right="0.7" top="0.78740157499999996" bottom="0.78740157499999996" header="0.3" footer="0.3"/>
  <pageSetup paperSize="9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8">
    <tabColor theme="1" tint="0.499984740745262"/>
  </sheetPr>
  <dimension ref="A1:S80"/>
  <sheetViews>
    <sheetView workbookViewId="0">
      <pane ySplit="2" topLeftCell="A60" activePane="bottomLeft" state="frozen"/>
      <selection activeCell="E21" sqref="E21"/>
      <selection pane="bottomLeft" activeCell="E21" sqref="E21"/>
    </sheetView>
  </sheetViews>
  <sheetFormatPr baseColWidth="10" defaultColWidth="10.140625" defaultRowHeight="12"/>
  <cols>
    <col min="1" max="1" width="8.140625" style="120" customWidth="1"/>
    <col min="2" max="2" width="4.42578125" style="120" customWidth="1"/>
    <col min="3" max="3" width="4.42578125" style="111" customWidth="1"/>
    <col min="4" max="5" width="27.140625" style="110" customWidth="1"/>
    <col min="6" max="6" width="20.28515625" style="118" customWidth="1"/>
    <col min="7" max="7" width="10.140625" style="118"/>
    <col min="8" max="10" width="10.140625" style="119"/>
    <col min="11" max="11" width="9.5703125" style="119" customWidth="1"/>
    <col min="12" max="12" width="5.5703125" style="119" customWidth="1"/>
    <col min="13" max="13" width="5.140625" style="119" customWidth="1"/>
    <col min="14" max="14" width="5.5703125" style="119" customWidth="1"/>
    <col min="15" max="15" width="7.42578125" style="119" customWidth="1"/>
    <col min="16" max="16" width="11.140625" style="119" customWidth="1"/>
    <col min="17" max="17" width="9.42578125" style="119" customWidth="1"/>
    <col min="18" max="18" width="13.5703125" style="119" customWidth="1"/>
    <col min="19" max="16384" width="10.140625" style="119"/>
  </cols>
  <sheetData>
    <row r="1" spans="1:19">
      <c r="A1" s="108"/>
      <c r="B1" s="108"/>
      <c r="C1" s="109"/>
      <c r="D1" s="122"/>
      <c r="E1" s="122"/>
      <c r="F1" s="120"/>
      <c r="G1" s="150"/>
      <c r="H1" s="150"/>
      <c r="I1" s="150"/>
      <c r="J1" s="150"/>
      <c r="K1" s="154">
        <v>2</v>
      </c>
      <c r="L1" s="155">
        <v>3</v>
      </c>
      <c r="M1" s="155">
        <v>4</v>
      </c>
      <c r="N1" s="156">
        <v>5</v>
      </c>
      <c r="O1" s="156">
        <v>6</v>
      </c>
      <c r="P1" s="156">
        <v>7</v>
      </c>
      <c r="Q1" s="156">
        <v>8</v>
      </c>
      <c r="R1" s="156">
        <v>9</v>
      </c>
      <c r="S1" s="119">
        <v>10</v>
      </c>
    </row>
    <row r="2" spans="1:19" ht="36">
      <c r="A2" s="108" t="s">
        <v>871</v>
      </c>
      <c r="B2" s="33" t="s">
        <v>885</v>
      </c>
      <c r="C2" s="33" t="s">
        <v>10</v>
      </c>
      <c r="D2" s="33" t="s">
        <v>12</v>
      </c>
      <c r="E2" s="33" t="s">
        <v>13</v>
      </c>
      <c r="F2" s="33" t="s">
        <v>14</v>
      </c>
      <c r="G2" s="34" t="s">
        <v>15</v>
      </c>
      <c r="H2" s="33" t="s">
        <v>16</v>
      </c>
      <c r="I2" s="33" t="s">
        <v>17</v>
      </c>
      <c r="J2" s="33" t="s">
        <v>185</v>
      </c>
      <c r="K2" s="133" t="s">
        <v>885</v>
      </c>
      <c r="L2" s="95" t="s">
        <v>77</v>
      </c>
      <c r="M2" s="96" t="s">
        <v>78</v>
      </c>
      <c r="N2" s="96" t="s">
        <v>13</v>
      </c>
      <c r="O2" s="96" t="s">
        <v>14</v>
      </c>
      <c r="P2" s="94" t="s">
        <v>79</v>
      </c>
      <c r="Q2" s="152" t="s">
        <v>16</v>
      </c>
      <c r="R2" s="152" t="s">
        <v>80</v>
      </c>
      <c r="S2" s="152" t="s">
        <v>884</v>
      </c>
    </row>
    <row r="3" spans="1:19" ht="24">
      <c r="A3" s="115" t="s">
        <v>214</v>
      </c>
      <c r="B3" s="116" t="str">
        <f>VLOOKUP($A3,'Kursliste gesamt'!$A$10:$J$233,K$1,0)</f>
        <v>13</v>
      </c>
      <c r="C3" s="116" t="str">
        <f>VLOOKUP($A3,'Kursliste gesamt'!$A$10:$J$233,L$1,0)</f>
        <v>NW</v>
      </c>
      <c r="D3" s="116" t="str">
        <f>VLOOKUP($A3,'Kursliste gesamt'!$A$10:$J$233,M$1,0)</f>
        <v>Selbstverteidigungskurs für Frauen</v>
      </c>
      <c r="E3" s="116" t="str">
        <f>VLOOKUP($A3,'Kursliste gesamt'!$A$10:$J$233,N$1,0)</f>
        <v>Do, 21.8., 28.8., 4.9., 11.9., 18.9., 25.9.25, 19.30 - 21.30 Uhr</v>
      </c>
      <c r="F3" s="116" t="str">
        <f>VLOOKUP($A3,'Kursliste gesamt'!$A$10:$J$233,O$1,0)</f>
        <v>Alle Frauen</v>
      </c>
      <c r="G3" s="116">
        <f>VLOOKUP($A3,'Kursliste gesamt'!$A$10:$J$233,P$1,0)</f>
        <v>12</v>
      </c>
      <c r="H3" s="116">
        <f>VLOOKUP($A3,'Kursliste gesamt'!$A$10:$J$233,Q$1,0)</f>
        <v>180</v>
      </c>
      <c r="I3" s="116">
        <f>VLOOKUP($A3,'Kursliste gesamt'!$A$10:$J$233,R$1,0)</f>
        <v>72</v>
      </c>
      <c r="J3" s="116">
        <f>VLOOKUP($A3,'Kursliste gesamt'!$A$10:$J$233,S$1,0)</f>
        <v>108</v>
      </c>
    </row>
    <row r="4" spans="1:19" ht="24">
      <c r="A4" s="115" t="s">
        <v>215</v>
      </c>
      <c r="B4" s="116" t="str">
        <f>VLOOKUP($A4,'Kursliste gesamt'!$A$10:$J$233,K$1,0)</f>
        <v>13</v>
      </c>
      <c r="C4" s="116" t="str">
        <f>VLOOKUP($A4,'Kursliste gesamt'!$A$10:$J$233,L$1,0)</f>
        <v>NW</v>
      </c>
      <c r="D4" s="116" t="str">
        <f>VLOOKUP($A4,'Kursliste gesamt'!$A$10:$J$233,M$1,0)</f>
        <v>Boxenstopp: Wie geht es mir als Lehrperson?</v>
      </c>
      <c r="E4" s="116" t="str">
        <f>VLOOKUP($A4,'Kursliste gesamt'!$A$10:$J$233,N$1,0)</f>
        <v>Mi, 19.11.25, 13.30 - 17.30 Uhr (+ 4 Std. individuelles E-Learning</v>
      </c>
      <c r="F4" s="116" t="str">
        <f>VLOOKUP($A4,'Kursliste gesamt'!$A$10:$J$233,O$1,0)</f>
        <v>Z 1 - 3, SHP, Logo, DaZ</v>
      </c>
      <c r="G4" s="116">
        <f>VLOOKUP($A4,'Kursliste gesamt'!$A$10:$J$233,P$1,0)</f>
        <v>8</v>
      </c>
      <c r="H4" s="116">
        <f>VLOOKUP($A4,'Kursliste gesamt'!$A$10:$J$233,Q$1,0)</f>
        <v>120</v>
      </c>
      <c r="I4" s="116">
        <f>VLOOKUP($A4,'Kursliste gesamt'!$A$10:$J$233,R$1,0)</f>
        <v>48</v>
      </c>
      <c r="J4" s="116">
        <f>VLOOKUP($A4,'Kursliste gesamt'!$A$10:$J$233,S$1,0)</f>
        <v>72</v>
      </c>
    </row>
    <row r="5" spans="1:19" ht="24">
      <c r="A5" s="115" t="s">
        <v>217</v>
      </c>
      <c r="B5" s="116" t="str">
        <f>VLOOKUP($A5,'Kursliste gesamt'!$A$10:$J$233,K$1,0)</f>
        <v>13</v>
      </c>
      <c r="C5" s="116" t="str">
        <f>VLOOKUP($A5,'Kursliste gesamt'!$A$10:$J$233,L$1,0)</f>
        <v>NW</v>
      </c>
      <c r="D5" s="116" t="str">
        <f>VLOOKUP($A5,'Kursliste gesamt'!$A$10:$J$233,M$1,0)</f>
        <v>Psychologie im Schulzimmer und wie man sie für sich nutzen kann</v>
      </c>
      <c r="E5" s="116" t="str">
        <f>VLOOKUP($A5,'Kursliste gesamt'!$A$10:$J$233,N$1,0)</f>
        <v>Mi, 26.11.25, 13.30 - 17.00 Uhr</v>
      </c>
      <c r="F5" s="116" t="str">
        <f>VLOOKUP($A5,'Kursliste gesamt'!$A$10:$J$233,O$1,0)</f>
        <v>Alle</v>
      </c>
      <c r="G5" s="116">
        <f>VLOOKUP($A5,'Kursliste gesamt'!$A$10:$J$233,P$1,0)</f>
        <v>3.5</v>
      </c>
      <c r="H5" s="116">
        <f>VLOOKUP($A5,'Kursliste gesamt'!$A$10:$J$233,Q$1,0)</f>
        <v>52.5</v>
      </c>
      <c r="I5" s="116">
        <f>VLOOKUP($A5,'Kursliste gesamt'!$A$10:$J$233,R$1,0)</f>
        <v>21</v>
      </c>
      <c r="J5" s="116">
        <f>VLOOKUP($A5,'Kursliste gesamt'!$A$10:$J$233,S$1,0)</f>
        <v>31.5</v>
      </c>
    </row>
    <row r="6" spans="1:19" ht="24">
      <c r="A6" s="134" t="s">
        <v>246</v>
      </c>
      <c r="B6" s="116" t="str">
        <f>VLOOKUP($A6,'Kursliste gesamt'!$A$10:$J$233,K$1,0)</f>
        <v>14</v>
      </c>
      <c r="C6" s="116" t="str">
        <f>VLOOKUP($A6,'Kursliste gesamt'!$A$10:$J$233,L$1,0)</f>
        <v>NW</v>
      </c>
      <c r="D6" s="116" t="str">
        <f>VLOOKUP($A6,'Kursliste gesamt'!$A$10:$J$233,M$1,0)</f>
        <v>E-Learning «Kommunikationstraining für Lehrpersonen»</v>
      </c>
      <c r="E6" s="116" t="str">
        <f>VLOOKUP($A6,'Kursliste gesamt'!$A$10:$J$233,N$1,0)</f>
        <v>6h individuelles E-Learning</v>
      </c>
      <c r="F6" s="116" t="str">
        <f>VLOOKUP($A6,'Kursliste gesamt'!$A$10:$J$233,O$1,0)</f>
        <v>LP</v>
      </c>
      <c r="G6" s="116">
        <f>VLOOKUP($A6,'Kursliste gesamt'!$A$10:$J$233,P$1,0)</f>
        <v>6</v>
      </c>
      <c r="H6" s="116">
        <f>VLOOKUP($A6,'Kursliste gesamt'!$A$10:$J$233,Q$1,0)</f>
        <v>90</v>
      </c>
      <c r="I6" s="116">
        <f>VLOOKUP($A6,'Kursliste gesamt'!$A$10:$J$233,R$1,0)</f>
        <v>36</v>
      </c>
      <c r="J6" s="116">
        <f>VLOOKUP($A6,'Kursliste gesamt'!$A$10:$J$233,S$1,0)</f>
        <v>54</v>
      </c>
    </row>
    <row r="7" spans="1:19" ht="24">
      <c r="A7" s="134" t="s">
        <v>249</v>
      </c>
      <c r="B7" s="116" t="str">
        <f>VLOOKUP($A7,'Kursliste gesamt'!$A$10:$J$233,K$1,0)</f>
        <v>14</v>
      </c>
      <c r="C7" s="116" t="str">
        <f>VLOOKUP($A7,'Kursliste gesamt'!$A$10:$J$233,L$1,0)</f>
        <v>NW</v>
      </c>
      <c r="D7" s="116" t="str">
        <f>VLOOKUP($A7,'Kursliste gesamt'!$A$10:$J$233,M$1,0)</f>
        <v>Gib Rassismus und Diskriminierung keine Chance!</v>
      </c>
      <c r="E7" s="116" t="str">
        <f>VLOOKUP($A7,'Kursliste gesamt'!$A$10:$J$233,N$1,0)</f>
        <v>Mi, 5.11.25, 13.30 - 17.30 Uhr</v>
      </c>
      <c r="F7" s="116" t="str">
        <f>VLOOKUP($A7,'Kursliste gesamt'!$A$10:$J$233,O$1,0)</f>
        <v>Alle</v>
      </c>
      <c r="G7" s="116">
        <f>VLOOKUP($A7,'Kursliste gesamt'!$A$10:$J$233,P$1,0)</f>
        <v>4</v>
      </c>
      <c r="H7" s="116">
        <f>VLOOKUP($A7,'Kursliste gesamt'!$A$10:$J$233,Q$1,0)</f>
        <v>60</v>
      </c>
      <c r="I7" s="116">
        <f>VLOOKUP($A7,'Kursliste gesamt'!$A$10:$J$233,R$1,0)</f>
        <v>24</v>
      </c>
      <c r="J7" s="116">
        <f>VLOOKUP($A7,'Kursliste gesamt'!$A$10:$J$233,S$1,0)</f>
        <v>36</v>
      </c>
    </row>
    <row r="8" spans="1:19" ht="24">
      <c r="A8" s="134" t="s">
        <v>277</v>
      </c>
      <c r="B8" s="116" t="str">
        <f>VLOOKUP($A8,'Kursliste gesamt'!$A$10:$J$233,K$1,0)</f>
        <v>21</v>
      </c>
      <c r="C8" s="116" t="str">
        <f>VLOOKUP($A8,'Kursliste gesamt'!$A$10:$J$233,L$1,0)</f>
        <v>NW</v>
      </c>
      <c r="D8" s="116" t="str">
        <f>VLOOKUP($A8,'Kursliste gesamt'!$A$10:$J$233,M$1,0)</f>
        <v>E-Learning «Anspruchsvolle Klasse – Fokus Klassenführung»</v>
      </c>
      <c r="E8" s="116" t="str">
        <f>VLOOKUP($A8,'Kursliste gesamt'!$A$10:$J$233,N$1,0)</f>
        <v>6h individuelles E-Learning (Zeitraum: August - Oktober)</v>
      </c>
      <c r="F8" s="116" t="str">
        <f>VLOOKUP($A8,'Kursliste gesamt'!$A$10:$J$233,O$1,0)</f>
        <v>LP</v>
      </c>
      <c r="G8" s="116">
        <f>VLOOKUP($A8,'Kursliste gesamt'!$A$10:$J$233,P$1,0)</f>
        <v>6</v>
      </c>
      <c r="H8" s="116">
        <f>VLOOKUP($A8,'Kursliste gesamt'!$A$10:$J$233,Q$1,0)</f>
        <v>90</v>
      </c>
      <c r="I8" s="116">
        <f>VLOOKUP($A8,'Kursliste gesamt'!$A$10:$J$233,R$1,0)</f>
        <v>36</v>
      </c>
      <c r="J8" s="116">
        <f>VLOOKUP($A8,'Kursliste gesamt'!$A$10:$J$233,S$1,0)</f>
        <v>54</v>
      </c>
    </row>
    <row r="9" spans="1:19" ht="24">
      <c r="A9" s="148" t="s">
        <v>278</v>
      </c>
      <c r="B9" s="116" t="str">
        <f>VLOOKUP($A9,'Kursliste gesamt'!$A$10:$J$500,K$1,0)</f>
        <v>21</v>
      </c>
      <c r="C9" s="116" t="str">
        <f>VLOOKUP($A9,'Kursliste gesamt'!$A$10:$J$500,L$1,0)</f>
        <v>NW</v>
      </c>
      <c r="D9" s="116" t="str">
        <f>VLOOKUP($A9,'Kursliste gesamt'!$A$10:$J$500,M$1,0)</f>
        <v>BäuMIX Schlemmen – Tipps und Tricks rund ums Kochen und Backen am Feuer  </v>
      </c>
      <c r="E9" s="116" t="str">
        <f>VLOOKUP($A9,'Kursliste gesamt'!$A$10:$J$500,N$1,0)</f>
        <v>Mi, 17.9.25, 13.30 - 19.30 Uhr</v>
      </c>
      <c r="F9" s="116" t="str">
        <f>VLOOKUP($A9,'Kursliste gesamt'!$A$10:$J$500,O$1,0)</f>
        <v>LP</v>
      </c>
      <c r="G9" s="116">
        <f>VLOOKUP($A9,'Kursliste gesamt'!$A$10:$J$500,P$1,0)</f>
        <v>6</v>
      </c>
      <c r="H9" s="116">
        <f>VLOOKUP($A9,'Kursliste gesamt'!$A$10:$J$500,Q$1,0)</f>
        <v>90</v>
      </c>
      <c r="I9" s="116">
        <f>VLOOKUP($A9,'Kursliste gesamt'!$A$10:$J$500,R$1,0)</f>
        <v>36</v>
      </c>
      <c r="J9" s="116">
        <f>VLOOKUP($A9,'Kursliste gesamt'!$A$10:$J$500,S$1,0)</f>
        <v>54</v>
      </c>
    </row>
    <row r="10" spans="1:19" ht="24">
      <c r="A10" s="148" t="s">
        <v>279</v>
      </c>
      <c r="B10" s="116" t="str">
        <f>VLOOKUP($A10,'Kursliste gesamt'!$A$10:$J$500,K$1,0)</f>
        <v>21</v>
      </c>
      <c r="C10" s="116" t="str">
        <f>VLOOKUP($A10,'Kursliste gesamt'!$A$10:$J$500,L$1,0)</f>
        <v>NW</v>
      </c>
      <c r="D10" s="116" t="str">
        <f>VLOOKUP($A10,'Kursliste gesamt'!$A$10:$J$500,M$1,0)</f>
        <v>Hochsensible Kinder und Jugendliche erkennen, verstehen und begleiten</v>
      </c>
      <c r="E10" s="116" t="str">
        <f>VLOOKUP($A10,'Kursliste gesamt'!$A$10:$J$500,N$1,0)</f>
        <v>Mi, 29.10.25, 13.45 - 17.15 Uhr</v>
      </c>
      <c r="F10" s="116" t="str">
        <f>VLOOKUP($A10,'Kursliste gesamt'!$A$10:$J$500,O$1,0)</f>
        <v>Alle</v>
      </c>
      <c r="G10" s="116">
        <f>VLOOKUP($A10,'Kursliste gesamt'!$A$10:$J$500,P$1,0)</f>
        <v>3.5</v>
      </c>
      <c r="H10" s="116">
        <f>VLOOKUP($A10,'Kursliste gesamt'!$A$10:$J$500,Q$1,0)</f>
        <v>52.5</v>
      </c>
      <c r="I10" s="116">
        <f>VLOOKUP($A10,'Kursliste gesamt'!$A$10:$J$500,R$1,0)</f>
        <v>21</v>
      </c>
      <c r="J10" s="116">
        <f>VLOOKUP($A10,'Kursliste gesamt'!$A$10:$J$500,S$1,0)</f>
        <v>31.5</v>
      </c>
    </row>
    <row r="11" spans="1:19" ht="24">
      <c r="A11" s="148" t="s">
        <v>280</v>
      </c>
      <c r="B11" s="116" t="str">
        <f>VLOOKUP($A11,'Kursliste gesamt'!$A$10:$J$500,K$1,0)</f>
        <v>21</v>
      </c>
      <c r="C11" s="116" t="str">
        <f>VLOOKUP($A11,'Kursliste gesamt'!$A$10:$J$500,L$1,0)</f>
        <v>NW</v>
      </c>
      <c r="D11" s="116" t="str">
        <f>VLOOKUP($A11,'Kursliste gesamt'!$A$10:$J$500,M$1,0)</f>
        <v>Hier entfacht dein Feuer – Ein BäuMIX Resilienztraining</v>
      </c>
      <c r="E11" s="116" t="str">
        <f>VLOOKUP($A11,'Kursliste gesamt'!$A$10:$J$500,N$1,0)</f>
        <v>Mi, 14.1.26, 13.30 - 19.30 Uhr</v>
      </c>
      <c r="F11" s="116" t="str">
        <f>VLOOKUP($A11,'Kursliste gesamt'!$A$10:$J$500,O$1,0)</f>
        <v>LP</v>
      </c>
      <c r="G11" s="116">
        <f>VLOOKUP($A11,'Kursliste gesamt'!$A$10:$J$500,P$1,0)</f>
        <v>6</v>
      </c>
      <c r="H11" s="116">
        <f>VLOOKUP($A11,'Kursliste gesamt'!$A$10:$J$500,Q$1,0)</f>
        <v>90</v>
      </c>
      <c r="I11" s="116">
        <f>VLOOKUP($A11,'Kursliste gesamt'!$A$10:$J$500,R$1,0)</f>
        <v>36</v>
      </c>
      <c r="J11" s="116">
        <f>VLOOKUP($A11,'Kursliste gesamt'!$A$10:$J$500,S$1,0)</f>
        <v>54</v>
      </c>
    </row>
    <row r="12" spans="1:19" ht="24">
      <c r="A12" s="149" t="s">
        <v>281</v>
      </c>
      <c r="B12" s="116" t="str">
        <f>VLOOKUP($A12,'Kursliste gesamt'!$A$10:$J$500,K$1,0)</f>
        <v>21</v>
      </c>
      <c r="C12" s="116" t="str">
        <f>VLOOKUP($A12,'Kursliste gesamt'!$A$10:$J$500,L$1,0)</f>
        <v>NW</v>
      </c>
      <c r="D12" s="116" t="str">
        <f>VLOOKUP($A12,'Kursliste gesamt'!$A$10:$J$500,M$1,0)</f>
        <v>Kinder aus belasteten Familien erkennen und begleiten</v>
      </c>
      <c r="E12" s="116" t="str">
        <f>VLOOKUP($A12,'Kursliste gesamt'!$A$10:$J$500,N$1,0)</f>
        <v>Mi, 18.3.26, 13.30 - 16.30 Uhr</v>
      </c>
      <c r="F12" s="116" t="str">
        <f>VLOOKUP($A12,'Kursliste gesamt'!$A$10:$J$500,O$1,0)</f>
        <v>Alle</v>
      </c>
      <c r="G12" s="116">
        <f>VLOOKUP($A12,'Kursliste gesamt'!$A$10:$J$500,P$1,0)</f>
        <v>3</v>
      </c>
      <c r="H12" s="116">
        <f>VLOOKUP($A12,'Kursliste gesamt'!$A$10:$J$500,Q$1,0)</f>
        <v>45</v>
      </c>
      <c r="I12" s="116">
        <f>VLOOKUP($A12,'Kursliste gesamt'!$A$10:$J$500,R$1,0)</f>
        <v>18</v>
      </c>
      <c r="J12" s="116">
        <f>VLOOKUP($A12,'Kursliste gesamt'!$A$10:$J$500,S$1,0)</f>
        <v>27</v>
      </c>
    </row>
    <row r="13" spans="1:19" ht="24">
      <c r="A13" s="148" t="s">
        <v>282</v>
      </c>
      <c r="B13" s="116" t="str">
        <f>VLOOKUP($A13,'Kursliste gesamt'!$A$10:$J$500,K$1,0)</f>
        <v>21</v>
      </c>
      <c r="C13" s="116" t="str">
        <f>VLOOKUP($A13,'Kursliste gesamt'!$A$10:$J$500,L$1,0)</f>
        <v>NW</v>
      </c>
      <c r="D13" s="116" t="str">
        <f>VLOOKUP($A13,'Kursliste gesamt'!$A$10:$J$500,M$1,0)</f>
        <v>BäuMIX Ofenbauen – Ein Kurs rund ums Ofen-Bauen und Einheizen!</v>
      </c>
      <c r="E13" s="116" t="str">
        <f>VLOOKUP($A13,'Kursliste gesamt'!$A$10:$J$500,N$1,0)</f>
        <v>Mi, 29.4.26, 13.30 - 19.30 Uhr</v>
      </c>
      <c r="F13" s="116" t="str">
        <f>VLOOKUP($A13,'Kursliste gesamt'!$A$10:$J$500,O$1,0)</f>
        <v>LP</v>
      </c>
      <c r="G13" s="116">
        <f>VLOOKUP($A13,'Kursliste gesamt'!$A$10:$J$500,P$1,0)</f>
        <v>6</v>
      </c>
      <c r="H13" s="116">
        <f>VLOOKUP($A13,'Kursliste gesamt'!$A$10:$J$500,Q$1,0)</f>
        <v>90</v>
      </c>
      <c r="I13" s="116">
        <f>VLOOKUP($A13,'Kursliste gesamt'!$A$10:$J$500,R$1,0)</f>
        <v>36</v>
      </c>
      <c r="J13" s="116">
        <f>VLOOKUP($A13,'Kursliste gesamt'!$A$10:$J$500,S$1,0)</f>
        <v>54</v>
      </c>
    </row>
    <row r="14" spans="1:19" ht="24">
      <c r="A14" s="148" t="s">
        <v>294</v>
      </c>
      <c r="B14" s="116" t="str">
        <f>VLOOKUP($A14,'Kursliste gesamt'!$A$10:$J$500,K$1,0)</f>
        <v>22</v>
      </c>
      <c r="C14" s="116" t="str">
        <f>VLOOKUP($A14,'Kursliste gesamt'!$A$10:$J$500,L$1,0)</f>
        <v>NW</v>
      </c>
      <c r="D14" s="116" t="str">
        <f>VLOOKUP($A14,'Kursliste gesamt'!$A$10:$J$500,M$1,0)</f>
        <v>Bindung - Trauma - Schule – Bindungskompetente Pädagogik</v>
      </c>
      <c r="E14" s="116" t="str">
        <f>VLOOKUP($A14,'Kursliste gesamt'!$A$10:$J$500,N$1,0)</f>
        <v>Sa, 8.11.25, 08.30 - 17.30 Uhr; Mi, 3.12.25, 13.30 - 17.30 Uhr</v>
      </c>
      <c r="F14" s="116" t="str">
        <f>VLOOKUP($A14,'Kursliste gesamt'!$A$10:$J$500,O$1,0)</f>
        <v>Alle</v>
      </c>
      <c r="G14" s="116">
        <f>VLOOKUP($A14,'Kursliste gesamt'!$A$10:$J$500,P$1,0)</f>
        <v>11</v>
      </c>
      <c r="H14" s="116">
        <f>VLOOKUP($A14,'Kursliste gesamt'!$A$10:$J$500,Q$1,0)</f>
        <v>165</v>
      </c>
      <c r="I14" s="116">
        <f>VLOOKUP($A14,'Kursliste gesamt'!$A$10:$J$500,R$1,0)</f>
        <v>66</v>
      </c>
      <c r="J14" s="116">
        <f>VLOOKUP($A14,'Kursliste gesamt'!$A$10:$J$500,S$1,0)</f>
        <v>99</v>
      </c>
    </row>
    <row r="15" spans="1:19" ht="24">
      <c r="A15" s="149" t="s">
        <v>297</v>
      </c>
      <c r="B15" s="116" t="str">
        <f>VLOOKUP($A15,'Kursliste gesamt'!$A$10:$J$500,K$1,0)</f>
        <v>22</v>
      </c>
      <c r="C15" s="116" t="str">
        <f>VLOOKUP($A15,'Kursliste gesamt'!$A$10:$J$500,L$1,0)</f>
        <v>NW</v>
      </c>
      <c r="D15" s="116" t="str">
        <f>VLOOKUP($A15,'Kursliste gesamt'!$A$10:$J$500,M$1,0)</f>
        <v>Stark und mutig zur Schule – Ein tierisch bunter Unterricht!</v>
      </c>
      <c r="E15" s="116" t="str">
        <f>VLOOKUP($A15,'Kursliste gesamt'!$A$10:$J$500,N$1,0)</f>
        <v>Mi, 12.11.25, 13.30 - 17.00 Uhr</v>
      </c>
      <c r="F15" s="116" t="str">
        <f>VLOOKUP($A15,'Kursliste gesamt'!$A$10:$J$500,O$1,0)</f>
        <v>Z 1 + 2, SHP, DaZ, Logo, BBF</v>
      </c>
      <c r="G15" s="116">
        <f>VLOOKUP($A15,'Kursliste gesamt'!$A$10:$J$500,P$1,0)</f>
        <v>3.5</v>
      </c>
      <c r="H15" s="116">
        <f>VLOOKUP($A15,'Kursliste gesamt'!$A$10:$J$500,Q$1,0)</f>
        <v>52.5</v>
      </c>
      <c r="I15" s="116">
        <f>VLOOKUP($A15,'Kursliste gesamt'!$A$10:$J$500,R$1,0)</f>
        <v>21</v>
      </c>
      <c r="J15" s="116">
        <f>VLOOKUP($A15,'Kursliste gesamt'!$A$10:$J$500,S$1,0)</f>
        <v>31.5</v>
      </c>
    </row>
    <row r="16" spans="1:19">
      <c r="A16" s="149" t="s">
        <v>301</v>
      </c>
      <c r="B16" s="116" t="str">
        <f>VLOOKUP($A16,'Kursliste gesamt'!$A$10:$J$500,K$1,0)</f>
        <v>22</v>
      </c>
      <c r="C16" s="116" t="str">
        <f>VLOOKUP($A16,'Kursliste gesamt'!$A$10:$J$500,L$1,0)</f>
        <v>NW</v>
      </c>
      <c r="D16" s="116" t="str">
        <f>VLOOKUP($A16,'Kursliste gesamt'!$A$10:$J$500,M$1,0)</f>
        <v>Wenn uns das Frontalhirn im Weg steht!</v>
      </c>
      <c r="E16" s="116" t="str">
        <f>VLOOKUP($A16,'Kursliste gesamt'!$A$10:$J$500,N$1,0)</f>
        <v>Mi, 25.2.26, 13.30 - 16.30 Uhr</v>
      </c>
      <c r="F16" s="116" t="str">
        <f>VLOOKUP($A16,'Kursliste gesamt'!$A$10:$J$500,O$1,0)</f>
        <v>Z 1 + 2, SHP, BBF</v>
      </c>
      <c r="G16" s="116">
        <f>VLOOKUP($A16,'Kursliste gesamt'!$A$10:$J$500,P$1,0)</f>
        <v>3</v>
      </c>
      <c r="H16" s="116">
        <f>VLOOKUP($A16,'Kursliste gesamt'!$A$10:$J$500,Q$1,0)</f>
        <v>45</v>
      </c>
      <c r="I16" s="116">
        <f>VLOOKUP($A16,'Kursliste gesamt'!$A$10:$J$500,R$1,0)</f>
        <v>18</v>
      </c>
      <c r="J16" s="116">
        <f>VLOOKUP($A16,'Kursliste gesamt'!$A$10:$J$500,S$1,0)</f>
        <v>27</v>
      </c>
    </row>
    <row r="17" spans="1:10" ht="24">
      <c r="A17" s="149" t="s">
        <v>305</v>
      </c>
      <c r="B17" s="116" t="str">
        <f>VLOOKUP($A17,'Kursliste gesamt'!$A$10:$J$500,K$1,0)</f>
        <v>22</v>
      </c>
      <c r="C17" s="116" t="str">
        <f>VLOOKUP($A17,'Kursliste gesamt'!$A$10:$J$500,L$1,0)</f>
        <v>NW</v>
      </c>
      <c r="D17" s="116" t="str">
        <f>VLOOKUP($A17,'Kursliste gesamt'!$A$10:$J$500,M$1,0)</f>
        <v>Lerncoaching – Mache ich das nicht schon längst?</v>
      </c>
      <c r="E17" s="116" t="str">
        <f>VLOOKUP($A17,'Kursliste gesamt'!$A$10:$J$500,N$1,0)</f>
        <v>Mi, 25.3.26, 13.30 - 17.30 Uhr</v>
      </c>
      <c r="F17" s="116" t="str">
        <f>VLOOKUP($A17,'Kursliste gesamt'!$A$10:$J$500,O$1,0)</f>
        <v>Z 1 - 3, SHP</v>
      </c>
      <c r="G17" s="116">
        <f>VLOOKUP($A17,'Kursliste gesamt'!$A$10:$J$500,P$1,0)</f>
        <v>8</v>
      </c>
      <c r="H17" s="116">
        <f>VLOOKUP($A17,'Kursliste gesamt'!$A$10:$J$500,Q$1,0)</f>
        <v>120</v>
      </c>
      <c r="I17" s="116">
        <f>VLOOKUP($A17,'Kursliste gesamt'!$A$10:$J$500,R$1,0)</f>
        <v>48</v>
      </c>
      <c r="J17" s="116">
        <f>VLOOKUP($A17,'Kursliste gesamt'!$A$10:$J$500,S$1,0)</f>
        <v>72</v>
      </c>
    </row>
    <row r="18" spans="1:10" ht="24">
      <c r="A18" s="149" t="s">
        <v>335</v>
      </c>
      <c r="B18" s="116" t="str">
        <f>VLOOKUP($A18,'Kursliste gesamt'!$A$10:$J$500,K$1,0)</f>
        <v>23</v>
      </c>
      <c r="C18" s="116" t="str">
        <f>VLOOKUP($A18,'Kursliste gesamt'!$A$10:$J$500,L$1,0)</f>
        <v>NW</v>
      </c>
      <c r="D18" s="116" t="str">
        <f>VLOOKUP($A18,'Kursliste gesamt'!$A$10:$J$500,M$1,0)</f>
        <v>Workshop body'n brain: spielerisch die Konzentration fördern</v>
      </c>
      <c r="E18" s="116" t="str">
        <f>VLOOKUP($A18,'Kursliste gesamt'!$A$10:$J$500,N$1,0)</f>
        <v>Mi, 17.9.25, 14.00 - 17.00 Uhr</v>
      </c>
      <c r="F18" s="116" t="str">
        <f>VLOOKUP($A18,'Kursliste gesamt'!$A$10:$J$500,O$1,0)</f>
        <v>Alle</v>
      </c>
      <c r="G18" s="116">
        <f>VLOOKUP($A18,'Kursliste gesamt'!$A$10:$J$500,P$1,0)</f>
        <v>3</v>
      </c>
      <c r="H18" s="116">
        <f>VLOOKUP($A18,'Kursliste gesamt'!$A$10:$J$500,Q$1,0)</f>
        <v>45</v>
      </c>
      <c r="I18" s="116">
        <f>VLOOKUP($A18,'Kursliste gesamt'!$A$10:$J$500,R$1,0)</f>
        <v>18</v>
      </c>
      <c r="J18" s="116">
        <f>VLOOKUP($A18,'Kursliste gesamt'!$A$10:$J$500,S$1,0)</f>
        <v>27</v>
      </c>
    </row>
    <row r="19" spans="1:10" ht="24">
      <c r="A19" s="149" t="s">
        <v>337</v>
      </c>
      <c r="B19" s="116" t="str">
        <f>VLOOKUP($A19,'Kursliste gesamt'!$A$10:$J$500,K$1,0)</f>
        <v>23</v>
      </c>
      <c r="C19" s="116" t="str">
        <f>VLOOKUP($A19,'Kursliste gesamt'!$A$10:$J$500,L$1,0)</f>
        <v>NW</v>
      </c>
      <c r="D19" s="116" t="str">
        <f>VLOOKUP($A19,'Kursliste gesamt'!$A$10:$J$500,M$1,0)</f>
        <v>Escape-Spiele im Unterricht</v>
      </c>
      <c r="E19" s="116" t="str">
        <f>VLOOKUP($A19,'Kursliste gesamt'!$A$10:$J$500,N$1,0)</f>
        <v>Fr, 19.9.25, 18.00 - 21.00 Uhr; Sa, 20.9.25, 09.00 - 16.30 Uhr</v>
      </c>
      <c r="F19" s="116" t="str">
        <f>VLOOKUP($A19,'Kursliste gesamt'!$A$10:$J$500,O$1,0)</f>
        <v>LP</v>
      </c>
      <c r="G19" s="116">
        <f>VLOOKUP($A19,'Kursliste gesamt'!$A$10:$J$500,P$1,0)</f>
        <v>9.5</v>
      </c>
      <c r="H19" s="116">
        <f>VLOOKUP($A19,'Kursliste gesamt'!$A$10:$J$500,Q$1,0)</f>
        <v>142.5</v>
      </c>
      <c r="I19" s="116">
        <f>VLOOKUP($A19,'Kursliste gesamt'!$A$10:$J$500,R$1,0)</f>
        <v>57</v>
      </c>
      <c r="J19" s="116">
        <f>VLOOKUP($A19,'Kursliste gesamt'!$A$10:$J$500,S$1,0)</f>
        <v>85.5</v>
      </c>
    </row>
    <row r="20" spans="1:10" ht="24">
      <c r="A20" s="149" t="s">
        <v>339</v>
      </c>
      <c r="B20" s="116" t="str">
        <f>VLOOKUP($A20,'Kursliste gesamt'!$A$10:$J$500,K$1,0)</f>
        <v>23</v>
      </c>
      <c r="C20" s="116" t="str">
        <f>VLOOKUP($A20,'Kursliste gesamt'!$A$10:$J$500,L$1,0)</f>
        <v>NW</v>
      </c>
      <c r="D20" s="116" t="str">
        <f>VLOOKUP($A20,'Kursliste gesamt'!$A$10:$J$500,M$1,0)</f>
        <v>Out of the Box into the Wald! Intuition als Grundlage der Kreativität</v>
      </c>
      <c r="E20" s="116" t="str">
        <f>VLOOKUP($A20,'Kursliste gesamt'!$A$10:$J$500,N$1,0)</f>
        <v>Mi, 29.10.25, 13.30 - 17.00 Uhr</v>
      </c>
      <c r="F20" s="116" t="str">
        <f>VLOOKUP($A20,'Kursliste gesamt'!$A$10:$J$500,O$1,0)</f>
        <v>Z 1 + 2, SHP, DaZ, Logo, BBF</v>
      </c>
      <c r="G20" s="116">
        <f>VLOOKUP($A20,'Kursliste gesamt'!$A$10:$J$500,P$1,0)</f>
        <v>3.5</v>
      </c>
      <c r="H20" s="116">
        <f>VLOOKUP($A20,'Kursliste gesamt'!$A$10:$J$500,Q$1,0)</f>
        <v>52.5</v>
      </c>
      <c r="I20" s="116">
        <f>VLOOKUP($A20,'Kursliste gesamt'!$A$10:$J$500,R$1,0)</f>
        <v>21</v>
      </c>
      <c r="J20" s="116">
        <f>VLOOKUP($A20,'Kursliste gesamt'!$A$10:$J$500,S$1,0)</f>
        <v>31.5</v>
      </c>
    </row>
    <row r="21" spans="1:10">
      <c r="A21" s="149" t="s">
        <v>341</v>
      </c>
      <c r="B21" s="116" t="str">
        <f>VLOOKUP($A21,'Kursliste gesamt'!$A$10:$J$500,K$1,0)</f>
        <v>23</v>
      </c>
      <c r="C21" s="116" t="str">
        <f>VLOOKUP($A21,'Kursliste gesamt'!$A$10:$J$500,L$1,0)</f>
        <v>NW</v>
      </c>
      <c r="D21" s="116" t="str">
        <f>VLOOKUP($A21,'Kursliste gesamt'!$A$10:$J$500,M$1,0)</f>
        <v>Prozessorientierte Beurteilungsformen</v>
      </c>
      <c r="E21" s="116" t="str">
        <f>VLOOKUP($A21,'Kursliste gesamt'!$A$10:$J$500,N$1,0)</f>
        <v>Mi, 25.2., 25.3.26, 14.00 - 17.00 Uhr</v>
      </c>
      <c r="F21" s="116" t="str">
        <f>VLOOKUP($A21,'Kursliste gesamt'!$A$10:$J$500,O$1,0)</f>
        <v>US, Z 2 + 3, SEK II, SHP</v>
      </c>
      <c r="G21" s="116">
        <f>VLOOKUP($A21,'Kursliste gesamt'!$A$10:$J$500,P$1,0)</f>
        <v>6</v>
      </c>
      <c r="H21" s="116">
        <f>VLOOKUP($A21,'Kursliste gesamt'!$A$10:$J$500,Q$1,0)</f>
        <v>90</v>
      </c>
      <c r="I21" s="116">
        <f>VLOOKUP($A21,'Kursliste gesamt'!$A$10:$J$500,R$1,0)</f>
        <v>36</v>
      </c>
      <c r="J21" s="116">
        <f>VLOOKUP($A21,'Kursliste gesamt'!$A$10:$J$500,S$1,0)</f>
        <v>54</v>
      </c>
    </row>
    <row r="22" spans="1:10">
      <c r="A22" s="149" t="s">
        <v>363</v>
      </c>
      <c r="B22" s="116" t="str">
        <f>VLOOKUP($A22,'Kursliste gesamt'!$A$10:$J$500,K$1,0)</f>
        <v>24</v>
      </c>
      <c r="C22" s="116" t="str">
        <f>VLOOKUP($A22,'Kursliste gesamt'!$A$10:$J$500,L$1,0)</f>
        <v>NW</v>
      </c>
      <c r="D22" s="116" t="str">
        <f>VLOOKUP($A22,'Kursliste gesamt'!$A$10:$J$500,M$1,0)</f>
        <v>Sujet-Stempel für den Unterricht</v>
      </c>
      <c r="E22" s="116" t="str">
        <f>VLOOKUP($A22,'Kursliste gesamt'!$A$10:$J$500,N$1,0)</f>
        <v>Mi, 24.9.25, 13.30 - 16.30 Uhr</v>
      </c>
      <c r="F22" s="116" t="str">
        <f>VLOOKUP($A22,'Kursliste gesamt'!$A$10:$J$500,O$1,0)</f>
        <v>Z 1 + 2</v>
      </c>
      <c r="G22" s="116">
        <f>VLOOKUP($A22,'Kursliste gesamt'!$A$10:$J$500,P$1,0)</f>
        <v>3</v>
      </c>
      <c r="H22" s="116">
        <f>VLOOKUP($A22,'Kursliste gesamt'!$A$10:$J$500,Q$1,0)</f>
        <v>45</v>
      </c>
      <c r="I22" s="116">
        <f>VLOOKUP($A22,'Kursliste gesamt'!$A$10:$J$500,R$1,0)</f>
        <v>18</v>
      </c>
      <c r="J22" s="116">
        <f>VLOOKUP($A22,'Kursliste gesamt'!$A$10:$J$500,S$1,0)</f>
        <v>27</v>
      </c>
    </row>
    <row r="23" spans="1:10" ht="24">
      <c r="A23" s="148" t="s">
        <v>388</v>
      </c>
      <c r="B23" s="116" t="str">
        <f>VLOOKUP($A23,'Kursliste gesamt'!$A$10:$J$500,K$1,0)</f>
        <v>31</v>
      </c>
      <c r="C23" s="116" t="str">
        <f>VLOOKUP($A23,'Kursliste gesamt'!$A$10:$J$500,L$1,0)</f>
        <v>NW</v>
      </c>
      <c r="D23" s="116" t="str">
        <f>VLOOKUP($A23,'Kursliste gesamt'!$A$10:$J$500,M$1,0)</f>
        <v>Einführung ins digiOne der "Sprachstarken 7-9"</v>
      </c>
      <c r="E23" s="116" t="str">
        <f>VLOOKUP($A23,'Kursliste gesamt'!$A$10:$J$500,N$1,0)</f>
        <v>Do, 4.9.25, 18.00 - 20.00 Uhr</v>
      </c>
      <c r="F23" s="116" t="str">
        <f>VLOOKUP($A23,'Kursliste gesamt'!$A$10:$J$500,O$1,0)</f>
        <v>Z 3</v>
      </c>
      <c r="G23" s="116">
        <f>VLOOKUP($A23,'Kursliste gesamt'!$A$10:$J$500,P$1,0)</f>
        <v>2</v>
      </c>
      <c r="H23" s="116">
        <f>VLOOKUP($A23,'Kursliste gesamt'!$A$10:$J$500,Q$1,0)</f>
        <v>30</v>
      </c>
      <c r="I23" s="116">
        <f>VLOOKUP($A23,'Kursliste gesamt'!$A$10:$J$500,R$1,0)</f>
        <v>12</v>
      </c>
      <c r="J23" s="116">
        <f>VLOOKUP($A23,'Kursliste gesamt'!$A$10:$J$500,S$1,0)</f>
        <v>18</v>
      </c>
    </row>
    <row r="24" spans="1:10" ht="24">
      <c r="A24" s="148" t="s">
        <v>390</v>
      </c>
      <c r="B24" s="116" t="str">
        <f>VLOOKUP($A24,'Kursliste gesamt'!$A$10:$J$500,K$1,0)</f>
        <v>31</v>
      </c>
      <c r="C24" s="116" t="str">
        <f>VLOOKUP($A24,'Kursliste gesamt'!$A$10:$J$500,L$1,0)</f>
        <v>NW</v>
      </c>
      <c r="D24" s="116" t="str">
        <f>VLOOKUP($A24,'Kursliste gesamt'!$A$10:$J$500,M$1,0)</f>
        <v>Motivierende und wirksame Lese- und Schreibförderung</v>
      </c>
      <c r="E24" s="116" t="str">
        <f>VLOOKUP($A24,'Kursliste gesamt'!$A$10:$J$500,N$1,0)</f>
        <v>Mi, 15.10.25, 13.15 - 17.00 Uhr</v>
      </c>
      <c r="F24" s="116" t="str">
        <f>VLOOKUP($A24,'Kursliste gesamt'!$A$10:$J$500,O$1,0)</f>
        <v>MS I, DaZ</v>
      </c>
      <c r="G24" s="116">
        <f>VLOOKUP($A24,'Kursliste gesamt'!$A$10:$J$500,P$1,0)</f>
        <v>3.75</v>
      </c>
      <c r="H24" s="116">
        <f>VLOOKUP($A24,'Kursliste gesamt'!$A$10:$J$500,Q$1,0)</f>
        <v>56.25</v>
      </c>
      <c r="I24" s="116">
        <f>VLOOKUP($A24,'Kursliste gesamt'!$A$10:$J$500,R$1,0)</f>
        <v>22.5</v>
      </c>
      <c r="J24" s="116">
        <f>VLOOKUP($A24,'Kursliste gesamt'!$A$10:$J$500,S$1,0)</f>
        <v>33.75</v>
      </c>
    </row>
    <row r="25" spans="1:10">
      <c r="A25" s="148" t="s">
        <v>394</v>
      </c>
      <c r="B25" s="116" t="str">
        <f>VLOOKUP($A25,'Kursliste gesamt'!$A$10:$J$500,K$1,0)</f>
        <v>31</v>
      </c>
      <c r="C25" s="116" t="str">
        <f>VLOOKUP($A25,'Kursliste gesamt'!$A$10:$J$500,L$1,0)</f>
        <v>NW</v>
      </c>
      <c r="D25" s="116" t="str">
        <f>VLOOKUP($A25,'Kursliste gesamt'!$A$10:$J$500,M$1,0)</f>
        <v>Literaturunterricht aus erster Hand</v>
      </c>
      <c r="E25" s="116" t="str">
        <f>VLOOKUP($A25,'Kursliste gesamt'!$A$10:$J$500,N$1,0)</f>
        <v>Mi, 29.10.25, 13.30 - 17.00 Uhr</v>
      </c>
      <c r="F25" s="116" t="str">
        <f>VLOOKUP($A25,'Kursliste gesamt'!$A$10:$J$500,O$1,0)</f>
        <v>Z 3, SEK II</v>
      </c>
      <c r="G25" s="116">
        <f>VLOOKUP($A25,'Kursliste gesamt'!$A$10:$J$500,P$1,0)</f>
        <v>3.5</v>
      </c>
      <c r="H25" s="116">
        <f>VLOOKUP($A25,'Kursliste gesamt'!$A$10:$J$500,Q$1,0)</f>
        <v>52.5</v>
      </c>
      <c r="I25" s="116">
        <f>VLOOKUP($A25,'Kursliste gesamt'!$A$10:$J$500,R$1,0)</f>
        <v>21</v>
      </c>
      <c r="J25" s="116">
        <f>VLOOKUP($A25,'Kursliste gesamt'!$A$10:$J$500,S$1,0)</f>
        <v>31.5</v>
      </c>
    </row>
    <row r="26" spans="1:10" ht="24">
      <c r="A26" s="148" t="s">
        <v>396</v>
      </c>
      <c r="B26" s="116" t="str">
        <f>VLOOKUP($A26,'Kursliste gesamt'!$A$10:$J$500,K$1,0)</f>
        <v>31</v>
      </c>
      <c r="C26" s="116" t="str">
        <f>VLOOKUP($A26,'Kursliste gesamt'!$A$10:$J$500,L$1,0)</f>
        <v>NW</v>
      </c>
      <c r="D26" s="116" t="str">
        <f>VLOOKUP($A26,'Kursliste gesamt'!$A$10:$J$500,M$1,0)</f>
        <v>Scaffolding – Vom Plaudern übers Erzählen zum Vortragen</v>
      </c>
      <c r="E26" s="116" t="str">
        <f>VLOOKUP($A26,'Kursliste gesamt'!$A$10:$J$500,N$1,0)</f>
        <v>Mi, 26.11.25, 14.00 - 16.00 Uhr</v>
      </c>
      <c r="F26" s="116" t="str">
        <f>VLOOKUP($A26,'Kursliste gesamt'!$A$10:$J$500,O$1,0)</f>
        <v>US, Z 2 + 3, SHP, Logo, DaZ</v>
      </c>
      <c r="G26" s="116">
        <f>VLOOKUP($A26,'Kursliste gesamt'!$A$10:$J$500,P$1,0)</f>
        <v>2</v>
      </c>
      <c r="H26" s="116">
        <f>VLOOKUP($A26,'Kursliste gesamt'!$A$10:$J$500,Q$1,0)</f>
        <v>30</v>
      </c>
      <c r="I26" s="116">
        <f>VLOOKUP($A26,'Kursliste gesamt'!$A$10:$J$500,R$1,0)</f>
        <v>12</v>
      </c>
      <c r="J26" s="116">
        <f>VLOOKUP($A26,'Kursliste gesamt'!$A$10:$J$500,S$1,0)</f>
        <v>18</v>
      </c>
    </row>
    <row r="27" spans="1:10" ht="24">
      <c r="A27" s="149" t="s">
        <v>400</v>
      </c>
      <c r="B27" s="116" t="str">
        <f>VLOOKUP($A27,'Kursliste gesamt'!$A$10:$J$500,K$1,0)</f>
        <v>31</v>
      </c>
      <c r="C27" s="116" t="str">
        <f>VLOOKUP($A27,'Kursliste gesamt'!$A$10:$J$500,L$1,0)</f>
        <v>NW</v>
      </c>
      <c r="D27" s="116" t="str">
        <f>VLOOKUP($A27,'Kursliste gesamt'!$A$10:$J$500,M$1,0)</f>
        <v>Sag es schriftlich – Schreibkompetenzen im Zyklus 3 systematisch fördern</v>
      </c>
      <c r="E27" s="116" t="str">
        <f>VLOOKUP($A27,'Kursliste gesamt'!$A$10:$J$500,N$1,0)</f>
        <v>Mi, 4.2.26, 13.30 - 17.00 Uhr; Sa, 2.5.26, 08.30 - 12.00 Uhr</v>
      </c>
      <c r="F27" s="116" t="str">
        <f>VLOOKUP($A27,'Kursliste gesamt'!$A$10:$J$500,O$1,0)</f>
        <v>Z 3</v>
      </c>
      <c r="G27" s="116">
        <f>VLOOKUP($A27,'Kursliste gesamt'!$A$10:$J$500,P$1,0)</f>
        <v>7</v>
      </c>
      <c r="H27" s="116">
        <f>VLOOKUP($A27,'Kursliste gesamt'!$A$10:$J$500,Q$1,0)</f>
        <v>105</v>
      </c>
      <c r="I27" s="116">
        <f>VLOOKUP($A27,'Kursliste gesamt'!$A$10:$J$500,R$1,0)</f>
        <v>42</v>
      </c>
      <c r="J27" s="116">
        <f>VLOOKUP($A27,'Kursliste gesamt'!$A$10:$J$500,S$1,0)</f>
        <v>63</v>
      </c>
    </row>
    <row r="28" spans="1:10" ht="24">
      <c r="A28" s="149" t="s">
        <v>421</v>
      </c>
      <c r="B28" s="116" t="str">
        <f>VLOOKUP($A28,'Kursliste gesamt'!$A$10:$J$500,K$1,0)</f>
        <v>32</v>
      </c>
      <c r="C28" s="116" t="str">
        <f>VLOOKUP($A28,'Kursliste gesamt'!$A$10:$J$500,L$1,0)</f>
        <v>NW</v>
      </c>
      <c r="D28" s="116" t="str">
        <f>VLOOKUP($A28,'Kursliste gesamt'!$A$10:$J$500,M$1,0)</f>
        <v>Der Fehler als Helfer – auch in der Schriftlichkeit</v>
      </c>
      <c r="E28" s="116" t="str">
        <f>VLOOKUP($A28,'Kursliste gesamt'!$A$10:$J$500,N$1,0)</f>
        <v>Mi, 5.11.25, 14.00 - 17.00 Uhr</v>
      </c>
      <c r="F28" s="116" t="str">
        <f>VLOOKUP($A28,'Kursliste gesamt'!$A$10:$J$500,O$1,0)</f>
        <v>Z 2 + 3</v>
      </c>
      <c r="G28" s="116">
        <f>VLOOKUP($A28,'Kursliste gesamt'!$A$10:$J$500,P$1,0)</f>
        <v>3</v>
      </c>
      <c r="H28" s="116">
        <f>VLOOKUP($A28,'Kursliste gesamt'!$A$10:$J$500,Q$1,0)</f>
        <v>45</v>
      </c>
      <c r="I28" s="116">
        <f>VLOOKUP($A28,'Kursliste gesamt'!$A$10:$J$500,R$1,0)</f>
        <v>18</v>
      </c>
      <c r="J28" s="116">
        <f>VLOOKUP($A28,'Kursliste gesamt'!$A$10:$J$500,S$1,0)</f>
        <v>27</v>
      </c>
    </row>
    <row r="29" spans="1:10" ht="24">
      <c r="A29" s="149" t="s">
        <v>424</v>
      </c>
      <c r="B29" s="116" t="str">
        <f>VLOOKUP($A29,'Kursliste gesamt'!$A$10:$J$500,K$1,0)</f>
        <v>32</v>
      </c>
      <c r="C29" s="116" t="str">
        <f>VLOOKUP($A29,'Kursliste gesamt'!$A$10:$J$500,L$1,0)</f>
        <v>NW</v>
      </c>
      <c r="D29" s="116" t="str">
        <f>VLOOKUP($A29,'Kursliste gesamt'!$A$10:$J$500,M$1,0)</f>
        <v>Einführung: Satzbaumodell und Satzstrukturanalyse</v>
      </c>
      <c r="E29" s="116" t="str">
        <f>VLOOKUP($A29,'Kursliste gesamt'!$A$10:$J$500,N$1,0)</f>
        <v>Mi, 19.11.25, 13.00 - 16.45 Uhr</v>
      </c>
      <c r="F29" s="116" t="str">
        <f>VLOOKUP($A29,'Kursliste gesamt'!$A$10:$J$500,O$1,0)</f>
        <v>Z 1 + 2, SHP, Logo</v>
      </c>
      <c r="G29" s="116">
        <f>VLOOKUP($A29,'Kursliste gesamt'!$A$10:$J$500,P$1,0)</f>
        <v>3.75</v>
      </c>
      <c r="H29" s="116">
        <f>VLOOKUP($A29,'Kursliste gesamt'!$A$10:$J$500,Q$1,0)</f>
        <v>56.25</v>
      </c>
      <c r="I29" s="116">
        <f>VLOOKUP($A29,'Kursliste gesamt'!$A$10:$J$500,R$1,0)</f>
        <v>22.5</v>
      </c>
      <c r="J29" s="116">
        <f>VLOOKUP($A29,'Kursliste gesamt'!$A$10:$J$500,S$1,0)</f>
        <v>33.75</v>
      </c>
    </row>
    <row r="30" spans="1:10" ht="24">
      <c r="A30" s="149" t="s">
        <v>427</v>
      </c>
      <c r="B30" s="116" t="str">
        <f>VLOOKUP($A30,'Kursliste gesamt'!$A$10:$J$500,K$1,0)</f>
        <v>32</v>
      </c>
      <c r="C30" s="116" t="str">
        <f>VLOOKUP($A30,'Kursliste gesamt'!$A$10:$J$500,L$1,0)</f>
        <v>NW</v>
      </c>
      <c r="D30" s="116" t="str">
        <f>VLOOKUP($A30,'Kursliste gesamt'!$A$10:$J$500,M$1,0)</f>
        <v>Texte schaffen – auf Juwelenfang im Beurteilungsstrudel</v>
      </c>
      <c r="E30" s="116" t="str">
        <f>VLOOKUP($A30,'Kursliste gesamt'!$A$10:$J$500,N$1,0)</f>
        <v>Mi, 28.1.26, 13.00 - 16.45 Uhr</v>
      </c>
      <c r="F30" s="116" t="str">
        <f>VLOOKUP($A30,'Kursliste gesamt'!$A$10:$J$500,O$1,0)</f>
        <v>Z 2 + 3, SHP, BBF</v>
      </c>
      <c r="G30" s="116">
        <f>VLOOKUP($A30,'Kursliste gesamt'!$A$10:$J$500,P$1,0)</f>
        <v>3.75</v>
      </c>
      <c r="H30" s="116">
        <f>VLOOKUP($A30,'Kursliste gesamt'!$A$10:$J$500,Q$1,0)</f>
        <v>56.25</v>
      </c>
      <c r="I30" s="116">
        <f>VLOOKUP($A30,'Kursliste gesamt'!$A$10:$J$500,R$1,0)</f>
        <v>22.5</v>
      </c>
      <c r="J30" s="116">
        <f>VLOOKUP($A30,'Kursliste gesamt'!$A$10:$J$500,S$1,0)</f>
        <v>33.75</v>
      </c>
    </row>
    <row r="31" spans="1:10" ht="24">
      <c r="A31" s="148" t="s">
        <v>442</v>
      </c>
      <c r="B31" s="116" t="str">
        <f>VLOOKUP($A31,'Kursliste gesamt'!$A$10:$J$500,K$1,0)</f>
        <v>33</v>
      </c>
      <c r="C31" s="116" t="str">
        <f>VLOOKUP($A31,'Kursliste gesamt'!$A$10:$J$500,L$1,0)</f>
        <v>NW</v>
      </c>
      <c r="D31" s="116" t="str">
        <f>VLOOKUP($A31,'Kursliste gesamt'!$A$10:$J$500,M$1,0)</f>
        <v>seasonal walk and talk</v>
      </c>
      <c r="E31" s="116" t="str">
        <f>VLOOKUP($A31,'Kursliste gesamt'!$A$10:$J$500,N$1,0)</f>
        <v>Mi, 15.10.25, 28.1., 22.4., 17.6.26, 13.30 - 14.30 Uhr</v>
      </c>
      <c r="F31" s="116" t="str">
        <f>VLOOKUP($A31,'Kursliste gesamt'!$A$10:$J$500,O$1,0)</f>
        <v>Z 2</v>
      </c>
      <c r="G31" s="116">
        <f>VLOOKUP($A31,'Kursliste gesamt'!$A$10:$J$500,P$1,0)</f>
        <v>4</v>
      </c>
      <c r="H31" s="116">
        <f>VLOOKUP($A31,'Kursliste gesamt'!$A$10:$J$500,Q$1,0)</f>
        <v>60</v>
      </c>
      <c r="I31" s="116">
        <f>VLOOKUP($A31,'Kursliste gesamt'!$A$10:$J$500,R$1,0)</f>
        <v>24</v>
      </c>
      <c r="J31" s="116">
        <f>VLOOKUP($A31,'Kursliste gesamt'!$A$10:$J$500,S$1,0)</f>
        <v>36</v>
      </c>
    </row>
    <row r="32" spans="1:10" ht="24">
      <c r="A32" s="148" t="s">
        <v>445</v>
      </c>
      <c r="B32" s="116" t="str">
        <f>VLOOKUP($A32,'Kursliste gesamt'!$A$10:$J$500,K$1,0)</f>
        <v>33</v>
      </c>
      <c r="C32" s="116" t="str">
        <f>VLOOKUP($A32,'Kursliste gesamt'!$A$10:$J$500,L$1,0)</f>
        <v>NW</v>
      </c>
      <c r="D32" s="116" t="str">
        <f>VLOOKUP($A32,'Kursliste gesamt'!$A$10:$J$500,M$1,0)</f>
        <v>Mit KI den Fremdsprachenunterricht der ORS individualisieren</v>
      </c>
      <c r="E32" s="116" t="str">
        <f>VLOOKUP($A32,'Kursliste gesamt'!$A$10:$J$500,N$1,0)</f>
        <v>Mi, 12.11.25, 13.30 - 16.30 Uhr</v>
      </c>
      <c r="F32" s="116" t="str">
        <f>VLOOKUP($A32,'Kursliste gesamt'!$A$10:$J$500,O$1,0)</f>
        <v>Z 3</v>
      </c>
      <c r="G32" s="116">
        <f>VLOOKUP($A32,'Kursliste gesamt'!$A$10:$J$500,P$1,0)</f>
        <v>3</v>
      </c>
      <c r="H32" s="116">
        <f>VLOOKUP($A32,'Kursliste gesamt'!$A$10:$J$500,Q$1,0)</f>
        <v>45</v>
      </c>
      <c r="I32" s="116">
        <f>VLOOKUP($A32,'Kursliste gesamt'!$A$10:$J$500,R$1,0)</f>
        <v>18</v>
      </c>
      <c r="J32" s="116">
        <f>VLOOKUP($A32,'Kursliste gesamt'!$A$10:$J$500,S$1,0)</f>
        <v>27</v>
      </c>
    </row>
    <row r="33" spans="1:10">
      <c r="A33" s="148" t="s">
        <v>448</v>
      </c>
      <c r="B33" s="116" t="str">
        <f>VLOOKUP($A33,'Kursliste gesamt'!$A$10:$J$500,K$1,0)</f>
        <v>33</v>
      </c>
      <c r="C33" s="116" t="str">
        <f>VLOOKUP($A33,'Kursliste gesamt'!$A$10:$J$500,L$1,0)</f>
        <v>NW</v>
      </c>
      <c r="D33" s="116" t="str">
        <f>VLOOKUP($A33,'Kursliste gesamt'!$A$10:$J$500,M$1,0)</f>
        <v>Filme im Französischunterricht</v>
      </c>
      <c r="E33" s="116" t="str">
        <f>VLOOKUP($A33,'Kursliste gesamt'!$A$10:$J$500,N$1,0)</f>
        <v>Mi, 26.11.25, 13.30 - 16.30 Uhr</v>
      </c>
      <c r="F33" s="116" t="str">
        <f>VLOOKUP($A33,'Kursliste gesamt'!$A$10:$J$500,O$1,0)</f>
        <v>Z 3</v>
      </c>
      <c r="G33" s="116">
        <f>VLOOKUP($A33,'Kursliste gesamt'!$A$10:$J$500,P$1,0)</f>
        <v>3</v>
      </c>
      <c r="H33" s="116">
        <f>VLOOKUP($A33,'Kursliste gesamt'!$A$10:$J$500,Q$1,0)</f>
        <v>45</v>
      </c>
      <c r="I33" s="116">
        <f>VLOOKUP($A33,'Kursliste gesamt'!$A$10:$J$500,R$1,0)</f>
        <v>18</v>
      </c>
      <c r="J33" s="116">
        <f>VLOOKUP($A33,'Kursliste gesamt'!$A$10:$J$500,S$1,0)</f>
        <v>27</v>
      </c>
    </row>
    <row r="34" spans="1:10" ht="36">
      <c r="A34" s="148" t="s">
        <v>458</v>
      </c>
      <c r="B34" s="116" t="str">
        <f>VLOOKUP($A34,'Kursliste gesamt'!$A$10:$J$500,K$1,0)</f>
        <v>34</v>
      </c>
      <c r="C34" s="116" t="str">
        <f>VLOOKUP($A34,'Kursliste gesamt'!$A$10:$J$500,L$1,0)</f>
        <v>NW</v>
      </c>
      <c r="D34" s="116" t="str">
        <f>VLOOKUP($A34,'Kursliste gesamt'!$A$10:$J$500,M$1,0)</f>
        <v>Umgang mit Rechenschwierigkeiten: Wie werden Schülerinnen und Schüler zu flexiblen Rechnern?</v>
      </c>
      <c r="E34" s="116" t="str">
        <f>VLOOKUP($A34,'Kursliste gesamt'!$A$10:$J$500,N$1,0)</f>
        <v>Mo, 1.9.25, 17.30 - 20.30 Uhr</v>
      </c>
      <c r="F34" s="116" t="str">
        <f>VLOOKUP($A34,'Kursliste gesamt'!$A$10:$J$500,O$1,0)</f>
        <v>US, Z 2, SHP</v>
      </c>
      <c r="G34" s="116">
        <f>VLOOKUP($A34,'Kursliste gesamt'!$A$10:$J$500,P$1,0)</f>
        <v>3</v>
      </c>
      <c r="H34" s="116">
        <f>VLOOKUP($A34,'Kursliste gesamt'!$A$10:$J$500,Q$1,0)</f>
        <v>45</v>
      </c>
      <c r="I34" s="116">
        <f>VLOOKUP($A34,'Kursliste gesamt'!$A$10:$J$500,R$1,0)</f>
        <v>18</v>
      </c>
      <c r="J34" s="116">
        <f>VLOOKUP($A34,'Kursliste gesamt'!$A$10:$J$500,S$1,0)</f>
        <v>27</v>
      </c>
    </row>
    <row r="35" spans="1:10" ht="23.25" customHeight="1">
      <c r="A35" s="148" t="s">
        <v>461</v>
      </c>
      <c r="B35" s="116" t="str">
        <f>VLOOKUP($A35,'Kursliste gesamt'!$A$10:$J$500,K$1,0)</f>
        <v>34</v>
      </c>
      <c r="C35" s="116" t="str">
        <f>VLOOKUP($A35,'Kursliste gesamt'!$A$10:$J$500,L$1,0)</f>
        <v>NW</v>
      </c>
      <c r="D35" s="116" t="str">
        <f>VLOOKUP($A35,'Kursliste gesamt'!$A$10:$J$500,M$1,0)</f>
        <v>MatheMAGIE</v>
      </c>
      <c r="E35" s="116" t="str">
        <f>VLOOKUP($A35,'Kursliste gesamt'!$A$10:$J$500,N$1,0)</f>
        <v>Mi, 4.3.26, 13.30 - 17.15 Uhr</v>
      </c>
      <c r="F35" s="116" t="str">
        <f>VLOOKUP($A35,'Kursliste gesamt'!$A$10:$J$500,O$1,0)</f>
        <v>Z 2, BBF</v>
      </c>
      <c r="G35" s="116">
        <f>VLOOKUP($A35,'Kursliste gesamt'!$A$10:$J$500,P$1,0)</f>
        <v>3.75</v>
      </c>
      <c r="H35" s="116">
        <f>VLOOKUP($A35,'Kursliste gesamt'!$A$10:$J$500,Q$1,0)</f>
        <v>56.25</v>
      </c>
      <c r="I35" s="116">
        <f>VLOOKUP($A35,'Kursliste gesamt'!$A$10:$J$500,R$1,0)</f>
        <v>22.5</v>
      </c>
      <c r="J35" s="116">
        <f>VLOOKUP($A35,'Kursliste gesamt'!$A$10:$J$500,S$1,0)</f>
        <v>33.75</v>
      </c>
    </row>
    <row r="36" spans="1:10">
      <c r="A36" s="148" t="s">
        <v>483</v>
      </c>
      <c r="B36" s="116" t="str">
        <f>VLOOKUP($A36,'Kursliste gesamt'!$A$10:$J$500,K$1,0)</f>
        <v>35</v>
      </c>
      <c r="C36" s="116" t="str">
        <f>VLOOKUP($A36,'Kursliste gesamt'!$A$10:$J$500,L$1,0)</f>
        <v>NW</v>
      </c>
      <c r="D36" s="116" t="str">
        <f>VLOOKUP($A36,'Kursliste gesamt'!$A$10:$J$500,M$1,0)</f>
        <v>Steine schleifen – was Steine erzählen</v>
      </c>
      <c r="E36" s="116" t="str">
        <f>VLOOKUP($A36,'Kursliste gesamt'!$A$10:$J$500,N$1,0)</f>
        <v>Mi, 20.8.25, 13.30 - 17.00 Uhr</v>
      </c>
      <c r="F36" s="116" t="str">
        <f>VLOOKUP($A36,'Kursliste gesamt'!$A$10:$J$500,O$1,0)</f>
        <v>LP</v>
      </c>
      <c r="G36" s="116">
        <f>VLOOKUP($A36,'Kursliste gesamt'!$A$10:$J$500,P$1,0)</f>
        <v>3.5</v>
      </c>
      <c r="H36" s="116">
        <f>VLOOKUP($A36,'Kursliste gesamt'!$A$10:$J$500,Q$1,0)</f>
        <v>52.5</v>
      </c>
      <c r="I36" s="116">
        <f>VLOOKUP($A36,'Kursliste gesamt'!$A$10:$J$500,R$1,0)</f>
        <v>21</v>
      </c>
      <c r="J36" s="116">
        <f>VLOOKUP($A36,'Kursliste gesamt'!$A$10:$J$500,S$1,0)</f>
        <v>31.5</v>
      </c>
    </row>
    <row r="37" spans="1:10" ht="23.85" customHeight="1">
      <c r="A37" s="148" t="s">
        <v>486</v>
      </c>
      <c r="B37" s="116" t="str">
        <f>VLOOKUP($A37,'Kursliste gesamt'!$A$10:$J$500,K$1,0)</f>
        <v>35</v>
      </c>
      <c r="C37" s="116" t="str">
        <f>VLOOKUP($A37,'Kursliste gesamt'!$A$10:$J$500,L$1,0)</f>
        <v>NW</v>
      </c>
      <c r="D37" s="116" t="str">
        <f>VLOOKUP($A37,'Kursliste gesamt'!$A$10:$J$500,M$1,0)</f>
        <v>Schnitzen mit Kindern im Wald – Erweiterungskurs</v>
      </c>
      <c r="E37" s="116" t="str">
        <f>VLOOKUP($A37,'Kursliste gesamt'!$A$10:$J$500,N$1,0)</f>
        <v>Sa, 6.9.25, 08.30 - 16.30 Uhr</v>
      </c>
      <c r="F37" s="116" t="str">
        <f>VLOOKUP($A37,'Kursliste gesamt'!$A$10:$J$500,O$1,0)</f>
        <v>LP</v>
      </c>
      <c r="G37" s="116">
        <f>VLOOKUP($A37,'Kursliste gesamt'!$A$10:$J$500,P$1,0)</f>
        <v>8</v>
      </c>
      <c r="H37" s="116">
        <f>VLOOKUP($A37,'Kursliste gesamt'!$A$10:$J$500,Q$1,0)</f>
        <v>120</v>
      </c>
      <c r="I37" s="116">
        <f>VLOOKUP($A37,'Kursliste gesamt'!$A$10:$J$500,R$1,0)</f>
        <v>48</v>
      </c>
      <c r="J37" s="116">
        <f>VLOOKUP($A37,'Kursliste gesamt'!$A$10:$J$500,S$1,0)</f>
        <v>72</v>
      </c>
    </row>
    <row r="38" spans="1:10">
      <c r="A38" s="149" t="s">
        <v>489</v>
      </c>
      <c r="B38" s="116" t="str">
        <f>VLOOKUP($A38,'Kursliste gesamt'!$A$10:$J$500,K$1,0)</f>
        <v>35</v>
      </c>
      <c r="C38" s="116" t="str">
        <f>VLOOKUP($A38,'Kursliste gesamt'!$A$10:$J$500,L$1,0)</f>
        <v>NW</v>
      </c>
      <c r="D38" s="116" t="str">
        <f>VLOOKUP($A38,'Kursliste gesamt'!$A$10:$J$500,M$1,0)</f>
        <v>Einführung Waldmobil</v>
      </c>
      <c r="E38" s="116" t="str">
        <f>VLOOKUP($A38,'Kursliste gesamt'!$A$10:$J$500,N$1,0)</f>
        <v>Mi, 24.9.25, 13.30 - 17.30 Uhr</v>
      </c>
      <c r="F38" s="116" t="str">
        <f>VLOOKUP($A38,'Kursliste gesamt'!$A$10:$J$500,O$1,0)</f>
        <v>LP</v>
      </c>
      <c r="G38" s="116">
        <f>VLOOKUP($A38,'Kursliste gesamt'!$A$10:$J$500,P$1,0)</f>
        <v>4</v>
      </c>
      <c r="H38" s="116">
        <f>VLOOKUP($A38,'Kursliste gesamt'!$A$10:$J$500,Q$1,0)</f>
        <v>60</v>
      </c>
      <c r="I38" s="116">
        <f>VLOOKUP($A38,'Kursliste gesamt'!$A$10:$J$500,R$1,0)</f>
        <v>24</v>
      </c>
      <c r="J38" s="116">
        <f>VLOOKUP($A38,'Kursliste gesamt'!$A$10:$J$500,S$1,0)</f>
        <v>36</v>
      </c>
    </row>
    <row r="39" spans="1:10" ht="26.25" customHeight="1">
      <c r="A39" s="149" t="s">
        <v>492</v>
      </c>
      <c r="B39" s="116" t="str">
        <f>VLOOKUP($A39,'Kursliste gesamt'!$A$10:$J$500,K$1,0)</f>
        <v>35</v>
      </c>
      <c r="C39" s="116" t="str">
        <f>VLOOKUP($A39,'Kursliste gesamt'!$A$10:$J$500,L$1,0)</f>
        <v>NW</v>
      </c>
      <c r="D39" s="116" t="str">
        <f>VLOOKUP($A39,'Kursliste gesamt'!$A$10:$J$500,M$1,0)</f>
        <v>Wildtieren auf der Spur – mit dem Wildhüter unterwegs</v>
      </c>
      <c r="E39" s="116" t="str">
        <f>VLOOKUP($A39,'Kursliste gesamt'!$A$10:$J$500,N$1,0)</f>
        <v>Sa, 24.1.26, 08.00 - 12.00 Uhr</v>
      </c>
      <c r="F39" s="116" t="str">
        <f>VLOOKUP($A39,'Kursliste gesamt'!$A$10:$J$500,O$1,0)</f>
        <v>Z 1 - 3</v>
      </c>
      <c r="G39" s="116">
        <f>VLOOKUP($A39,'Kursliste gesamt'!$A$10:$J$500,P$1,0)</f>
        <v>4</v>
      </c>
      <c r="H39" s="116">
        <f>VLOOKUP($A39,'Kursliste gesamt'!$A$10:$J$500,Q$1,0)</f>
        <v>60</v>
      </c>
      <c r="I39" s="116">
        <f>VLOOKUP($A39,'Kursliste gesamt'!$A$10:$J$500,R$1,0)</f>
        <v>24</v>
      </c>
      <c r="J39" s="116">
        <f>VLOOKUP($A39,'Kursliste gesamt'!$A$10:$J$500,S$1,0)</f>
        <v>36</v>
      </c>
    </row>
    <row r="40" spans="1:10" ht="24">
      <c r="A40" s="116" t="s">
        <v>495</v>
      </c>
      <c r="B40" s="116" t="str">
        <f>VLOOKUP($A40,'Kursliste gesamt'!$A$10:$J$500,K$1,0)</f>
        <v>35</v>
      </c>
      <c r="C40" s="116" t="str">
        <f>VLOOKUP($A40,'Kursliste gesamt'!$A$10:$J$500,L$1,0)</f>
        <v>NW</v>
      </c>
      <c r="D40" s="116" t="str">
        <f>VLOOKUP($A40,'Kursliste gesamt'!$A$10:$J$500,M$1,0)</f>
        <v>Photosynthese und Pflanzenwachstum spielerisch erfahren und umsetzen</v>
      </c>
      <c r="E40" s="116" t="str">
        <f>VLOOKUP($A40,'Kursliste gesamt'!$A$10:$J$500,N$1,0)</f>
        <v>Mi, 1.4.26, 13.30 - 16.30 Uhr</v>
      </c>
      <c r="F40" s="116" t="str">
        <f>VLOOKUP($A40,'Kursliste gesamt'!$A$10:$J$500,O$1,0)</f>
        <v>US, MS I</v>
      </c>
      <c r="G40" s="116">
        <f>VLOOKUP($A40,'Kursliste gesamt'!$A$10:$J$500,P$1,0)</f>
        <v>3</v>
      </c>
      <c r="H40" s="116">
        <f>VLOOKUP($A40,'Kursliste gesamt'!$A$10:$J$500,Q$1,0)</f>
        <v>45</v>
      </c>
      <c r="I40" s="116">
        <f>VLOOKUP($A40,'Kursliste gesamt'!$A$10:$J$500,R$1,0)</f>
        <v>18</v>
      </c>
      <c r="J40" s="116">
        <f>VLOOKUP($A40,'Kursliste gesamt'!$A$10:$J$500,S$1,0)</f>
        <v>27</v>
      </c>
    </row>
    <row r="41" spans="1:10">
      <c r="A41" s="117" t="s">
        <v>498</v>
      </c>
      <c r="B41" s="116" t="str">
        <f>VLOOKUP($A41,'Kursliste gesamt'!$A$10:$J$500,K$1,0)</f>
        <v>35</v>
      </c>
      <c r="C41" s="116" t="str">
        <f>VLOOKUP($A41,'Kursliste gesamt'!$A$10:$J$500,L$1,0)</f>
        <v>NW</v>
      </c>
      <c r="D41" s="116" t="str">
        <f>VLOOKUP($A41,'Kursliste gesamt'!$A$10:$J$500,M$1,0)</f>
        <v>Kräuter mit allen Sinnen erleben</v>
      </c>
      <c r="E41" s="116" t="str">
        <f>VLOOKUP($A41,'Kursliste gesamt'!$A$10:$J$500,N$1,0)</f>
        <v>Sa, 25.4.26, 09.00 - 16.00 Uhr</v>
      </c>
      <c r="F41" s="116" t="str">
        <f>VLOOKUP($A41,'Kursliste gesamt'!$A$10:$J$500,O$1,0)</f>
        <v>LP</v>
      </c>
      <c r="G41" s="116">
        <f>VLOOKUP($A41,'Kursliste gesamt'!$A$10:$J$500,P$1,0)</f>
        <v>7</v>
      </c>
      <c r="H41" s="116">
        <f>VLOOKUP($A41,'Kursliste gesamt'!$A$10:$J$500,Q$1,0)</f>
        <v>105</v>
      </c>
      <c r="I41" s="116">
        <f>VLOOKUP($A41,'Kursliste gesamt'!$A$10:$J$500,R$1,0)</f>
        <v>42</v>
      </c>
      <c r="J41" s="116">
        <f>VLOOKUP($A41,'Kursliste gesamt'!$A$10:$J$500,S$1,0)</f>
        <v>63</v>
      </c>
    </row>
    <row r="42" spans="1:10">
      <c r="A42" s="117" t="s">
        <v>501</v>
      </c>
      <c r="B42" s="116" t="str">
        <f>VLOOKUP($A42,'Kursliste gesamt'!$A$10:$J$500,K$1,0)</f>
        <v>35</v>
      </c>
      <c r="C42" s="116" t="str">
        <f>VLOOKUP($A42,'Kursliste gesamt'!$A$10:$J$500,L$1,0)</f>
        <v>NW</v>
      </c>
      <c r="D42" s="116" t="str">
        <f>VLOOKUP($A42,'Kursliste gesamt'!$A$10:$J$500,M$1,0)</f>
        <v>Crashkurs Botanik</v>
      </c>
      <c r="E42" s="116" t="str">
        <f>VLOOKUP($A42,'Kursliste gesamt'!$A$10:$J$500,N$1,0)</f>
        <v>Sa, 30.5.26, 09.00 - 17.00 Uhr</v>
      </c>
      <c r="F42" s="116" t="str">
        <f>VLOOKUP($A42,'Kursliste gesamt'!$A$10:$J$500,O$1,0)</f>
        <v>LP</v>
      </c>
      <c r="G42" s="116">
        <f>VLOOKUP($A42,'Kursliste gesamt'!$A$10:$J$500,P$1,0)</f>
        <v>7</v>
      </c>
      <c r="H42" s="116">
        <f>VLOOKUP($A42,'Kursliste gesamt'!$A$10:$J$500,Q$1,0)</f>
        <v>105</v>
      </c>
      <c r="I42" s="116">
        <f>VLOOKUP($A42,'Kursliste gesamt'!$A$10:$J$500,R$1,0)</f>
        <v>42</v>
      </c>
      <c r="J42" s="116">
        <f>VLOOKUP($A42,'Kursliste gesamt'!$A$10:$J$500,S$1,0)</f>
        <v>63</v>
      </c>
    </row>
    <row r="43" spans="1:10" ht="24">
      <c r="A43" s="117" t="s">
        <v>504</v>
      </c>
      <c r="B43" s="116" t="str">
        <f>VLOOKUP($A43,'Kursliste gesamt'!$A$10:$J$500,K$1,0)</f>
        <v>35</v>
      </c>
      <c r="C43" s="116" t="str">
        <f>VLOOKUP($A43,'Kursliste gesamt'!$A$10:$J$500,L$1,0)</f>
        <v>NW</v>
      </c>
      <c r="D43" s="116" t="str">
        <f>VLOOKUP($A43,'Kursliste gesamt'!$A$10:$J$500,M$1,0)</f>
        <v>Einheimische Insekten kennenlernen</v>
      </c>
      <c r="E43" s="116" t="str">
        <f>VLOOKUP($A43,'Kursliste gesamt'!$A$10:$J$500,N$1,0)</f>
        <v>Mi, 10.6.26, 13.30 - 17.00 Uhr (Verschiebedatum: 17.6.26)</v>
      </c>
      <c r="F43" s="116" t="str">
        <f>VLOOKUP($A43,'Kursliste gesamt'!$A$10:$J$500,O$1,0)</f>
        <v>LP</v>
      </c>
      <c r="G43" s="116">
        <f>VLOOKUP($A43,'Kursliste gesamt'!$A$10:$J$500,P$1,0)</f>
        <v>3.5</v>
      </c>
      <c r="H43" s="116">
        <f>VLOOKUP($A43,'Kursliste gesamt'!$A$10:$J$500,Q$1,0)</f>
        <v>52.5</v>
      </c>
      <c r="I43" s="116">
        <f>VLOOKUP($A43,'Kursliste gesamt'!$A$10:$J$500,R$1,0)</f>
        <v>21</v>
      </c>
      <c r="J43" s="116">
        <f>VLOOKUP($A43,'Kursliste gesamt'!$A$10:$J$500,S$1,0)</f>
        <v>31.5</v>
      </c>
    </row>
    <row r="44" spans="1:10">
      <c r="A44" s="117" t="s">
        <v>506</v>
      </c>
      <c r="B44" s="116" t="str">
        <f>VLOOKUP($A44,'Kursliste gesamt'!$A$10:$J$500,K$1,0)</f>
        <v>37</v>
      </c>
      <c r="C44" s="116" t="str">
        <f>VLOOKUP($A44,'Kursliste gesamt'!$A$10:$J$500,L$1,0)</f>
        <v>NW</v>
      </c>
      <c r="D44" s="116" t="str">
        <f>VLOOKUP($A44,'Kursliste gesamt'!$A$10:$J$500,M$1,0)</f>
        <v>Essbare Landschaft</v>
      </c>
      <c r="E44" s="116" t="str">
        <f>VLOOKUP($A44,'Kursliste gesamt'!$A$10:$J$500,N$1,0)</f>
        <v>Sa, 30.8.25, 10.00 - 16.00 Uhr</v>
      </c>
      <c r="F44" s="116" t="str">
        <f>VLOOKUP($A44,'Kursliste gesamt'!$A$10:$J$500,O$1,0)</f>
        <v>Z 2 + 3</v>
      </c>
      <c r="G44" s="116">
        <f>VLOOKUP($A44,'Kursliste gesamt'!$A$10:$J$500,P$1,0)</f>
        <v>6</v>
      </c>
      <c r="H44" s="116">
        <f>VLOOKUP($A44,'Kursliste gesamt'!$A$10:$J$500,Q$1,0)</f>
        <v>90</v>
      </c>
      <c r="I44" s="116">
        <f>VLOOKUP($A44,'Kursliste gesamt'!$A$10:$J$500,R$1,0)</f>
        <v>36</v>
      </c>
      <c r="J44" s="116">
        <f>VLOOKUP($A44,'Kursliste gesamt'!$A$10:$J$500,S$1,0)</f>
        <v>54</v>
      </c>
    </row>
    <row r="45" spans="1:10" ht="48">
      <c r="A45" s="117" t="s">
        <v>546</v>
      </c>
      <c r="B45" s="116" t="str">
        <f>VLOOKUP($A45,'Kursliste gesamt'!$A$10:$J$500,K$1,0)</f>
        <v>37</v>
      </c>
      <c r="C45" s="116" t="str">
        <f>VLOOKUP($A45,'Kursliste gesamt'!$A$10:$J$500,L$1,0)</f>
        <v>NW</v>
      </c>
      <c r="D45" s="116" t="str">
        <f>VLOOKUP($A45,'Kursliste gesamt'!$A$10:$J$500,M$1,0)</f>
        <v xml:space="preserve">FEUERkochen – mit den coolsten Feuergerichten aus dem neuen Kochbuch «feuerduft» von Monka di Muro und Chris Bay in chillfood's füüri </v>
      </c>
      <c r="E45" s="116" t="str">
        <f>VLOOKUP($A45,'Kursliste gesamt'!$A$10:$J$500,N$1,0)</f>
        <v>Sa, 18.10.25, 09.30 - 15.00 Uhr (Kursort: Bern)</v>
      </c>
      <c r="F45" s="116" t="str">
        <f>VLOOKUP($A45,'Kursliste gesamt'!$A$10:$J$500,O$1,0)</f>
        <v>Z 3</v>
      </c>
      <c r="G45" s="116">
        <f>VLOOKUP($A45,'Kursliste gesamt'!$A$10:$J$500,P$1,0)</f>
        <v>5.5</v>
      </c>
      <c r="H45" s="116">
        <f>VLOOKUP($A45,'Kursliste gesamt'!$A$10:$J$500,Q$1,0)</f>
        <v>82.5</v>
      </c>
      <c r="I45" s="116">
        <f>VLOOKUP($A45,'Kursliste gesamt'!$A$10:$J$500,R$1,0)</f>
        <v>33</v>
      </c>
      <c r="J45" s="116">
        <f>VLOOKUP($A45,'Kursliste gesamt'!$A$10:$J$500,S$1,0)</f>
        <v>49.5</v>
      </c>
    </row>
    <row r="46" spans="1:10" ht="36">
      <c r="A46" s="117" t="s">
        <v>548</v>
      </c>
      <c r="B46" s="116" t="str">
        <f>VLOOKUP($A46,'Kursliste gesamt'!$A$10:$J$500,K$1,0)</f>
        <v>37</v>
      </c>
      <c r="C46" s="116" t="str">
        <f>VLOOKUP($A46,'Kursliste gesamt'!$A$10:$J$500,L$1,0)</f>
        <v>NW</v>
      </c>
      <c r="D46" s="116" t="str">
        <f>VLOOKUP($A46,'Kursliste gesamt'!$A$10:$J$500,M$1,0)</f>
        <v>Leaf to Root 2 – Neue Wege der Gemüseverwertung mit Gemüse-Scout und Autorin Esther Kern</v>
      </c>
      <c r="E46" s="116" t="str">
        <f>VLOOKUP($A46,'Kursliste gesamt'!$A$10:$J$500,N$1,0)</f>
        <v>Sa, 22.11.25, 09.30 - 17.00 Uhr</v>
      </c>
      <c r="F46" s="116" t="str">
        <f>VLOOKUP($A46,'Kursliste gesamt'!$A$10:$J$500,O$1,0)</f>
        <v>Z 3</v>
      </c>
      <c r="G46" s="116">
        <f>VLOOKUP($A46,'Kursliste gesamt'!$A$10:$J$500,P$1,0)</f>
        <v>7</v>
      </c>
      <c r="H46" s="116">
        <f>VLOOKUP($A46,'Kursliste gesamt'!$A$10:$J$500,Q$1,0)</f>
        <v>105</v>
      </c>
      <c r="I46" s="116">
        <f>VLOOKUP($A46,'Kursliste gesamt'!$A$10:$J$500,R$1,0)</f>
        <v>42</v>
      </c>
      <c r="J46" s="116">
        <f>VLOOKUP($A46,'Kursliste gesamt'!$A$10:$J$500,S$1,0)</f>
        <v>63</v>
      </c>
    </row>
    <row r="47" spans="1:10" ht="36">
      <c r="A47" s="117" t="s">
        <v>551</v>
      </c>
      <c r="B47" s="116" t="str">
        <f>VLOOKUP($A47,'Kursliste gesamt'!$A$10:$J$500,K$1,0)</f>
        <v>37</v>
      </c>
      <c r="C47" s="116" t="str">
        <f>VLOOKUP($A47,'Kursliste gesamt'!$A$10:$J$500,L$1,0)</f>
        <v>NW</v>
      </c>
      <c r="D47" s="116" t="str">
        <f>VLOOKUP($A47,'Kursliste gesamt'!$A$10:$J$500,M$1,0)</f>
        <v>KLIMATOPF – Plantbased Streetfood «Falafel, Samosas, Wraps, Momos, Burger…»</v>
      </c>
      <c r="E47" s="116" t="str">
        <f>VLOOKUP($A47,'Kursliste gesamt'!$A$10:$J$500,N$1,0)</f>
        <v>Sa, 9.5.26, 09.30 - 15.30 Uhr</v>
      </c>
      <c r="F47" s="116" t="str">
        <f>VLOOKUP($A47,'Kursliste gesamt'!$A$10:$J$500,O$1,0)</f>
        <v>Z 3</v>
      </c>
      <c r="G47" s="116">
        <f>VLOOKUP($A47,'Kursliste gesamt'!$A$10:$J$500,P$1,0)</f>
        <v>6</v>
      </c>
      <c r="H47" s="116">
        <f>VLOOKUP($A47,'Kursliste gesamt'!$A$10:$J$500,Q$1,0)</f>
        <v>90</v>
      </c>
      <c r="I47" s="116">
        <f>VLOOKUP($A47,'Kursliste gesamt'!$A$10:$J$500,R$1,0)</f>
        <v>36</v>
      </c>
      <c r="J47" s="116">
        <f>VLOOKUP($A47,'Kursliste gesamt'!$A$10:$J$500,S$1,0)</f>
        <v>54</v>
      </c>
    </row>
    <row r="48" spans="1:10">
      <c r="A48" s="116" t="s">
        <v>530</v>
      </c>
      <c r="B48" s="116" t="str">
        <f>VLOOKUP($A48,'Kursliste gesamt'!$A$10:$J$500,K$1,0)</f>
        <v>38</v>
      </c>
      <c r="C48" s="116" t="str">
        <f>VLOOKUP($A48,'Kursliste gesamt'!$A$10:$J$500,L$1,0)</f>
        <v>NW</v>
      </c>
      <c r="D48" s="116" t="str">
        <f>VLOOKUP($A48,'Kursliste gesamt'!$A$10:$J$500,M$1,0)</f>
        <v>Digitale Karten im Unterricht</v>
      </c>
      <c r="E48" s="116" t="str">
        <f>VLOOKUP($A48,'Kursliste gesamt'!$A$10:$J$500,N$1,0)</f>
        <v>Mi, 3.9.25, 13.30 - 17.00 Uhr</v>
      </c>
      <c r="F48" s="116" t="str">
        <f>VLOOKUP($A48,'Kursliste gesamt'!$A$10:$J$500,O$1,0)</f>
        <v>Z 2 + 3, SEK II</v>
      </c>
      <c r="G48" s="116">
        <f>VLOOKUP($A48,'Kursliste gesamt'!$A$10:$J$500,P$1,0)</f>
        <v>3.5</v>
      </c>
      <c r="H48" s="116">
        <f>VLOOKUP($A48,'Kursliste gesamt'!$A$10:$J$500,Q$1,0)</f>
        <v>52.5</v>
      </c>
      <c r="I48" s="116">
        <f>VLOOKUP($A48,'Kursliste gesamt'!$A$10:$J$500,R$1,0)</f>
        <v>21</v>
      </c>
      <c r="J48" s="116">
        <f>VLOOKUP($A48,'Kursliste gesamt'!$A$10:$J$500,S$1,0)</f>
        <v>31.5</v>
      </c>
    </row>
    <row r="49" spans="1:10" ht="24">
      <c r="A49" s="116" t="s">
        <v>559</v>
      </c>
      <c r="B49" s="116" t="str">
        <f>VLOOKUP($A49,'Kursliste gesamt'!$A$10:$J$500,K$1,0)</f>
        <v>38</v>
      </c>
      <c r="C49" s="116" t="str">
        <f>VLOOKUP($A49,'Kursliste gesamt'!$A$10:$J$500,L$1,0)</f>
        <v>NW</v>
      </c>
      <c r="D49" s="116" t="str">
        <f>VLOOKUP($A49,'Kursliste gesamt'!$A$10:$J$500,M$1,0)</f>
        <v>Arvigrat – auf der Kantonsgrenze zwischen Obwalden und Nidwalden</v>
      </c>
      <c r="E49" s="116" t="str">
        <f>VLOOKUP($A49,'Kursliste gesamt'!$A$10:$J$500,N$1,0)</f>
        <v>Sa, 6.9.25, 08.30 - 17.00 Uhr</v>
      </c>
      <c r="F49" s="116" t="str">
        <f>VLOOKUP($A49,'Kursliste gesamt'!$A$10:$J$500,O$1,0)</f>
        <v>Z 3</v>
      </c>
      <c r="G49" s="116">
        <f>VLOOKUP($A49,'Kursliste gesamt'!$A$10:$J$500,P$1,0)</f>
        <v>8.5</v>
      </c>
      <c r="H49" s="116">
        <f>VLOOKUP($A49,'Kursliste gesamt'!$A$10:$J$500,Q$1,0)</f>
        <v>127.5</v>
      </c>
      <c r="I49" s="116">
        <f>VLOOKUP($A49,'Kursliste gesamt'!$A$10:$J$500,R$1,0)</f>
        <v>51</v>
      </c>
      <c r="J49" s="116">
        <f>VLOOKUP($A49,'Kursliste gesamt'!$A$10:$J$500,S$1,0)</f>
        <v>76.5</v>
      </c>
    </row>
    <row r="50" spans="1:10" ht="24">
      <c r="A50" s="116" t="s">
        <v>509</v>
      </c>
      <c r="B50" s="116" t="str">
        <f>VLOOKUP($A50,'Kursliste gesamt'!$A$10:$J$500,K$1,0)</f>
        <v>38</v>
      </c>
      <c r="C50" s="116" t="str">
        <f>VLOOKUP($A50,'Kursliste gesamt'!$A$10:$J$500,L$1,0)</f>
        <v>NW</v>
      </c>
      <c r="D50" s="116" t="str">
        <f>VLOOKUP($A50,'Kursliste gesamt'!$A$10:$J$500,M$1,0)</f>
        <v>Das Engelberger Tal – ein idealer ausserschulischer Lernort</v>
      </c>
      <c r="E50" s="116" t="str">
        <f>VLOOKUP($A50,'Kursliste gesamt'!$A$10:$J$500,N$1,0)</f>
        <v>Sa, 13.9.25, 08.30 - 17.00 Uhr</v>
      </c>
      <c r="F50" s="116" t="str">
        <f>VLOOKUP($A50,'Kursliste gesamt'!$A$10:$J$500,O$1,0)</f>
        <v>MS II, Z 3</v>
      </c>
      <c r="G50" s="116">
        <f>VLOOKUP($A50,'Kursliste gesamt'!$A$10:$J$500,P$1,0)</f>
        <v>8.5</v>
      </c>
      <c r="H50" s="116">
        <f>VLOOKUP($A50,'Kursliste gesamt'!$A$10:$J$500,Q$1,0)</f>
        <v>127.5</v>
      </c>
      <c r="I50" s="116">
        <f>VLOOKUP($A50,'Kursliste gesamt'!$A$10:$J$500,R$1,0)</f>
        <v>51</v>
      </c>
      <c r="J50" s="116">
        <f>VLOOKUP($A50,'Kursliste gesamt'!$A$10:$J$500,S$1,0)</f>
        <v>76.5</v>
      </c>
    </row>
    <row r="51" spans="1:10" ht="24">
      <c r="A51" s="117" t="s">
        <v>562</v>
      </c>
      <c r="B51" s="116" t="str">
        <f>VLOOKUP($A51,'Kursliste gesamt'!$A$10:$J$500,K$1,0)</f>
        <v>38</v>
      </c>
      <c r="C51" s="116" t="str">
        <f>VLOOKUP($A51,'Kursliste gesamt'!$A$10:$J$500,L$1,0)</f>
        <v>NW</v>
      </c>
      <c r="D51" s="116" t="str">
        <f>VLOOKUP($A51,'Kursliste gesamt'!$A$10:$J$500,M$1,0)</f>
        <v>Der Walenpfad – ein Juwel oberhalb des Bannalpsees</v>
      </c>
      <c r="E51" s="116" t="str">
        <f>VLOOKUP($A51,'Kursliste gesamt'!$A$10:$J$500,N$1,0)</f>
        <v>Sa, 27.9.25, 08.30 - 17.00 Uhr</v>
      </c>
      <c r="F51" s="116" t="str">
        <f>VLOOKUP($A51,'Kursliste gesamt'!$A$10:$J$500,O$1,0)</f>
        <v>Z 3</v>
      </c>
      <c r="G51" s="116">
        <f>VLOOKUP($A51,'Kursliste gesamt'!$A$10:$J$500,P$1,0)</f>
        <v>8.5</v>
      </c>
      <c r="H51" s="116">
        <f>VLOOKUP($A51,'Kursliste gesamt'!$A$10:$J$500,Q$1,0)</f>
        <v>127.5</v>
      </c>
      <c r="I51" s="116">
        <f>VLOOKUP($A51,'Kursliste gesamt'!$A$10:$J$500,R$1,0)</f>
        <v>51</v>
      </c>
      <c r="J51" s="116">
        <f>VLOOKUP($A51,'Kursliste gesamt'!$A$10:$J$500,S$1,0)</f>
        <v>76.5</v>
      </c>
    </row>
    <row r="52" spans="1:10" ht="24">
      <c r="A52" s="116" t="s">
        <v>565</v>
      </c>
      <c r="B52" s="116" t="str">
        <f>VLOOKUP($A52,'Kursliste gesamt'!$A$10:$J$500,K$1,0)</f>
        <v>38</v>
      </c>
      <c r="C52" s="116" t="str">
        <f>VLOOKUP($A52,'Kursliste gesamt'!$A$10:$J$500,L$1,0)</f>
        <v>NW</v>
      </c>
      <c r="D52" s="116" t="str">
        <f>VLOOKUP($A52,'Kursliste gesamt'!$A$10:$J$500,M$1,0)</f>
        <v>KI sinnvoll und gewinnbringend im Geschichtsunterricht nutzen</v>
      </c>
      <c r="E52" s="116" t="str">
        <f>VLOOKUP($A52,'Kursliste gesamt'!$A$10:$J$500,N$1,0)</f>
        <v>Mi, 14.1., 4.2., 18.3.26, 13.30 - 17.00 Zgr</v>
      </c>
      <c r="F52" s="116" t="str">
        <f>VLOOKUP($A52,'Kursliste gesamt'!$A$10:$J$500,O$1,0)</f>
        <v>Z 2 + 3</v>
      </c>
      <c r="G52" s="116">
        <f>VLOOKUP($A52,'Kursliste gesamt'!$A$10:$J$500,P$1,0)</f>
        <v>10.5</v>
      </c>
      <c r="H52" s="116">
        <f>VLOOKUP($A52,'Kursliste gesamt'!$A$10:$J$500,Q$1,0)</f>
        <v>157.5</v>
      </c>
      <c r="I52" s="116">
        <f>VLOOKUP($A52,'Kursliste gesamt'!$A$10:$J$500,R$1,0)</f>
        <v>63</v>
      </c>
      <c r="J52" s="116">
        <f>VLOOKUP($A52,'Kursliste gesamt'!$A$10:$J$500,S$1,0)</f>
        <v>94.5</v>
      </c>
    </row>
    <row r="53" spans="1:10" ht="24">
      <c r="A53" s="117" t="s">
        <v>567</v>
      </c>
      <c r="B53" s="116" t="str">
        <f>VLOOKUP($A53,'Kursliste gesamt'!$A$10:$J$500,K$1,0)</f>
        <v>38</v>
      </c>
      <c r="C53" s="116" t="str">
        <f>VLOOKUP($A53,'Kursliste gesamt'!$A$10:$J$500,L$1,0)</f>
        <v>NW</v>
      </c>
      <c r="D53" s="116" t="str">
        <f>VLOOKUP($A53,'Kursliste gesamt'!$A$10:$J$500,M$1,0)</f>
        <v>Ein grausamer Doppelmord in der Gruobialp – und was hat dies mit Geographie zu tun?</v>
      </c>
      <c r="E53" s="116" t="str">
        <f>VLOOKUP($A53,'Kursliste gesamt'!$A$10:$J$500,N$1,0)</f>
        <v>Sa, 20.6.26, 08.30 - 17.00 Uhr</v>
      </c>
      <c r="F53" s="116" t="str">
        <f>VLOOKUP($A53,'Kursliste gesamt'!$A$10:$J$500,O$1,0)</f>
        <v>Z 3</v>
      </c>
      <c r="G53" s="116">
        <f>VLOOKUP($A53,'Kursliste gesamt'!$A$10:$J$500,P$1,0)</f>
        <v>8.5</v>
      </c>
      <c r="H53" s="116">
        <f>VLOOKUP($A53,'Kursliste gesamt'!$A$10:$J$500,Q$1,0)</f>
        <v>127.5</v>
      </c>
      <c r="I53" s="116">
        <f>VLOOKUP($A53,'Kursliste gesamt'!$A$10:$J$500,R$1,0)</f>
        <v>51</v>
      </c>
      <c r="J53" s="116">
        <f>VLOOKUP($A53,'Kursliste gesamt'!$A$10:$J$500,S$1,0)</f>
        <v>76.5</v>
      </c>
    </row>
    <row r="54" spans="1:10">
      <c r="A54" s="116" t="s">
        <v>578</v>
      </c>
      <c r="B54" s="116" t="str">
        <f>VLOOKUP($A54,'Kursliste gesamt'!$A$10:$J$500,K$1,0)</f>
        <v>41</v>
      </c>
      <c r="C54" s="116" t="str">
        <f>VLOOKUP($A54,'Kursliste gesamt'!$A$10:$J$500,L$1,0)</f>
        <v>NW</v>
      </c>
      <c r="D54" s="116" t="str">
        <f>VLOOKUP($A54,'Kursliste gesamt'!$A$10:$J$500,M$1,0)</f>
        <v>Keine Angst vor Rot, Gelb, Blau.</v>
      </c>
      <c r="E54" s="116" t="str">
        <f>VLOOKUP($A54,'Kursliste gesamt'!$A$10:$J$500,N$1,0)</f>
        <v>Mi, 19.11., 26.11.25, 13.30 - 17.00 Uhr</v>
      </c>
      <c r="F54" s="116" t="str">
        <f>VLOOKUP($A54,'Kursliste gesamt'!$A$10:$J$500,O$1,0)</f>
        <v>MS II, Z 3</v>
      </c>
      <c r="G54" s="116">
        <f>VLOOKUP($A54,'Kursliste gesamt'!$A$10:$J$500,P$1,0)</f>
        <v>7</v>
      </c>
      <c r="H54" s="116">
        <f>VLOOKUP($A54,'Kursliste gesamt'!$A$10:$J$500,Q$1,0)</f>
        <v>105</v>
      </c>
      <c r="I54" s="116">
        <f>VLOOKUP($A54,'Kursliste gesamt'!$A$10:$J$500,R$1,0)</f>
        <v>42</v>
      </c>
      <c r="J54" s="116">
        <f>VLOOKUP($A54,'Kursliste gesamt'!$A$10:$J$500,S$1,0)</f>
        <v>63</v>
      </c>
    </row>
    <row r="55" spans="1:10">
      <c r="A55" s="116" t="s">
        <v>580</v>
      </c>
      <c r="B55" s="116" t="str">
        <f>VLOOKUP($A55,'Kursliste gesamt'!$A$10:$J$500,K$1,0)</f>
        <v>41</v>
      </c>
      <c r="C55" s="116" t="str">
        <f>VLOOKUP($A55,'Kursliste gesamt'!$A$10:$J$500,L$1,0)</f>
        <v>NW</v>
      </c>
      <c r="D55" s="116" t="str">
        <f>VLOOKUP($A55,'Kursliste gesamt'!$A$10:$J$500,M$1,0)</f>
        <v>Sketchnotes ohne wenn und aber…</v>
      </c>
      <c r="E55" s="116" t="str">
        <f>VLOOKUP($A55,'Kursliste gesamt'!$A$10:$J$500,N$1,0)</f>
        <v>Mi, 3.12., 10.12.25, 13.30 - 17.00 Uhr</v>
      </c>
      <c r="F55" s="116" t="str">
        <f>VLOOKUP($A55,'Kursliste gesamt'!$A$10:$J$500,O$1,0)</f>
        <v>LP</v>
      </c>
      <c r="G55" s="116">
        <f>VLOOKUP($A55,'Kursliste gesamt'!$A$10:$J$500,P$1,0)</f>
        <v>7</v>
      </c>
      <c r="H55" s="116">
        <f>VLOOKUP($A55,'Kursliste gesamt'!$A$10:$J$500,Q$1,0)</f>
        <v>105</v>
      </c>
      <c r="I55" s="116">
        <f>VLOOKUP($A55,'Kursliste gesamt'!$A$10:$J$500,R$1,0)</f>
        <v>42</v>
      </c>
      <c r="J55" s="116">
        <f>VLOOKUP($A55,'Kursliste gesamt'!$A$10:$J$500,S$1,0)</f>
        <v>63</v>
      </c>
    </row>
    <row r="56" spans="1:10">
      <c r="A56" s="117" t="s">
        <v>581</v>
      </c>
      <c r="B56" s="116" t="str">
        <f>VLOOKUP($A56,'Kursliste gesamt'!$A$10:$J$500,K$1,0)</f>
        <v>41</v>
      </c>
      <c r="C56" s="116" t="str">
        <f>VLOOKUP($A56,'Kursliste gesamt'!$A$10:$J$500,L$1,0)</f>
        <v>NW</v>
      </c>
      <c r="D56" s="116" t="str">
        <f>VLOOKUP($A56,'Kursliste gesamt'!$A$10:$J$500,M$1,0)</f>
        <v>Mit Mut zum Druck</v>
      </c>
      <c r="E56" s="116" t="str">
        <f>VLOOKUP($A56,'Kursliste gesamt'!$A$10:$J$500,N$1,0)</f>
        <v>Mi, 21.1., 28.1.26, 13.30 - 17.00 Uhr</v>
      </c>
      <c r="F56" s="116" t="str">
        <f>VLOOKUP($A56,'Kursliste gesamt'!$A$10:$J$500,O$1,0)</f>
        <v>MS II, Z 3</v>
      </c>
      <c r="G56" s="116">
        <f>VLOOKUP($A56,'Kursliste gesamt'!$A$10:$J$500,P$1,0)</f>
        <v>7</v>
      </c>
      <c r="H56" s="116">
        <f>VLOOKUP($A56,'Kursliste gesamt'!$A$10:$J$500,Q$1,0)</f>
        <v>105</v>
      </c>
      <c r="I56" s="116">
        <f>VLOOKUP($A56,'Kursliste gesamt'!$A$10:$J$500,R$1,0)</f>
        <v>42</v>
      </c>
      <c r="J56" s="116">
        <f>VLOOKUP($A56,'Kursliste gesamt'!$A$10:$J$500,S$1,0)</f>
        <v>63</v>
      </c>
    </row>
    <row r="57" spans="1:10">
      <c r="A57" s="117" t="s">
        <v>583</v>
      </c>
      <c r="B57" s="116" t="str">
        <f>VLOOKUP($A57,'Kursliste gesamt'!$A$10:$J$500,K$1,0)</f>
        <v>41</v>
      </c>
      <c r="C57" s="116" t="str">
        <f>VLOOKUP($A57,'Kursliste gesamt'!$A$10:$J$500,L$1,0)</f>
        <v>NW</v>
      </c>
      <c r="D57" s="116" t="str">
        <f>VLOOKUP($A57,'Kursliste gesamt'!$A$10:$J$500,M$1,0)</f>
        <v>Sketchnotes für die Schule</v>
      </c>
      <c r="E57" s="116" t="str">
        <f>VLOOKUP($A57,'Kursliste gesamt'!$A$10:$J$500,N$1,0)</f>
        <v>Mi, 22.4., 29.4.26, 13.30 - 17.00 Uhr</v>
      </c>
      <c r="F57" s="116" t="str">
        <f>VLOOKUP($A57,'Kursliste gesamt'!$A$10:$J$500,O$1,0)</f>
        <v>LP</v>
      </c>
      <c r="G57" s="116">
        <f>VLOOKUP($A57,'Kursliste gesamt'!$A$10:$J$500,P$1,0)</f>
        <v>7</v>
      </c>
      <c r="H57" s="116">
        <f>VLOOKUP($A57,'Kursliste gesamt'!$A$10:$J$500,Q$1,0)</f>
        <v>105</v>
      </c>
      <c r="I57" s="116">
        <f>VLOOKUP($A57,'Kursliste gesamt'!$A$10:$J$500,R$1,0)</f>
        <v>42</v>
      </c>
      <c r="J57" s="116">
        <f>VLOOKUP($A57,'Kursliste gesamt'!$A$10:$J$500,S$1,0)</f>
        <v>63</v>
      </c>
    </row>
    <row r="58" spans="1:10" ht="36">
      <c r="A58" s="117" t="s">
        <v>610</v>
      </c>
      <c r="B58" s="116" t="str">
        <f>VLOOKUP($A58,'Kursliste gesamt'!$A$10:$J$500,K$1,0)</f>
        <v>42</v>
      </c>
      <c r="C58" s="116" t="str">
        <f>VLOOKUP($A58,'Kursliste gesamt'!$A$10:$J$500,L$1,0)</f>
        <v>NW</v>
      </c>
      <c r="D58" s="116" t="str">
        <f>VLOOKUP($A58,'Kursliste gesamt'!$A$10:$J$500,M$1,0)</f>
        <v>Stitch – ein neues digitales Lernmedium für die Fächer Textiles Gestalten und Technisches Gestalten</v>
      </c>
      <c r="E58" s="116" t="str">
        <f>VLOOKUP($A58,'Kursliste gesamt'!$A$10:$J$500,N$1,0)</f>
        <v>Mi, 3.9.25, 14.00 - 17.15 Uhr</v>
      </c>
      <c r="F58" s="116" t="str">
        <f>VLOOKUP($A58,'Kursliste gesamt'!$A$10:$J$500,O$1,0)</f>
        <v>US, Z 2 + 3</v>
      </c>
      <c r="G58" s="116">
        <f>VLOOKUP($A58,'Kursliste gesamt'!$A$10:$J$500,P$1,0)</f>
        <v>3.25</v>
      </c>
      <c r="H58" s="116">
        <f>VLOOKUP($A58,'Kursliste gesamt'!$A$10:$J$500,Q$1,0)</f>
        <v>48.75</v>
      </c>
      <c r="I58" s="116">
        <f>VLOOKUP($A58,'Kursliste gesamt'!$A$10:$J$500,R$1,0)</f>
        <v>19.5</v>
      </c>
      <c r="J58" s="116">
        <f>VLOOKUP($A58,'Kursliste gesamt'!$A$10:$J$500,S$1,0)</f>
        <v>29.25</v>
      </c>
    </row>
    <row r="59" spans="1:10" ht="24">
      <c r="A59" s="117" t="s">
        <v>613</v>
      </c>
      <c r="B59" s="116" t="str">
        <f>VLOOKUP($A59,'Kursliste gesamt'!$A$10:$J$500,K$1,0)</f>
        <v>42</v>
      </c>
      <c r="C59" s="116" t="str">
        <f>VLOOKUP($A59,'Kursliste gesamt'!$A$10:$J$500,L$1,0)</f>
        <v>NW</v>
      </c>
      <c r="D59" s="116" t="str">
        <f>VLOOKUP($A59,'Kursliste gesamt'!$A$10:$J$500,M$1,0)</f>
        <v>Weihnachtszauber</v>
      </c>
      <c r="E59" s="116" t="str">
        <f>VLOOKUP($A59,'Kursliste gesamt'!$A$10:$J$500,N$1,0)</f>
        <v>Sa, 8.11.25, 10.00 - 15.30 Uhr (Kursort: Bern)</v>
      </c>
      <c r="F59" s="116" t="str">
        <f>VLOOKUP($A59,'Kursliste gesamt'!$A$10:$J$500,O$1,0)</f>
        <v>LP</v>
      </c>
      <c r="G59" s="116">
        <f>VLOOKUP($A59,'Kursliste gesamt'!$A$10:$J$500,P$1,0)</f>
        <v>8</v>
      </c>
      <c r="H59" s="116">
        <f>VLOOKUP($A59,'Kursliste gesamt'!$A$10:$J$500,Q$1,0)</f>
        <v>120</v>
      </c>
      <c r="I59" s="116">
        <f>VLOOKUP($A59,'Kursliste gesamt'!$A$10:$J$500,R$1,0)</f>
        <v>48</v>
      </c>
      <c r="J59" s="116">
        <f>VLOOKUP($A59,'Kursliste gesamt'!$A$10:$J$500,S$1,0)</f>
        <v>72</v>
      </c>
    </row>
    <row r="60" spans="1:10">
      <c r="A60" s="117" t="s">
        <v>616</v>
      </c>
      <c r="B60" s="116" t="str">
        <f>VLOOKUP($A60,'Kursliste gesamt'!$A$10:$J$500,K$1,0)</f>
        <v>42</v>
      </c>
      <c r="C60" s="116" t="str">
        <f>VLOOKUP($A60,'Kursliste gesamt'!$A$10:$J$500,L$1,0)</f>
        <v>NW</v>
      </c>
      <c r="D60" s="116" t="str">
        <f>VLOOKUP($A60,'Kursliste gesamt'!$A$10:$J$500,M$1,0)</f>
        <v>Drahtgeschichten</v>
      </c>
      <c r="E60" s="116" t="str">
        <f>VLOOKUP($A60,'Kursliste gesamt'!$A$10:$J$500,N$1,0)</f>
        <v>Sa, 17.1.26, 09.00 - 17.00 Uhr</v>
      </c>
      <c r="F60" s="116" t="str">
        <f>VLOOKUP($A60,'Kursliste gesamt'!$A$10:$J$500,O$1,0)</f>
        <v>Z 2 + 3</v>
      </c>
      <c r="G60" s="116">
        <f>VLOOKUP($A60,'Kursliste gesamt'!$A$10:$J$500,P$1,0)</f>
        <v>7</v>
      </c>
      <c r="H60" s="116">
        <f>VLOOKUP($A60,'Kursliste gesamt'!$A$10:$J$500,Q$1,0)</f>
        <v>105</v>
      </c>
      <c r="I60" s="116">
        <f>VLOOKUP($A60,'Kursliste gesamt'!$A$10:$J$500,R$1,0)</f>
        <v>42</v>
      </c>
      <c r="J60" s="116">
        <f>VLOOKUP($A60,'Kursliste gesamt'!$A$10:$J$500,S$1,0)</f>
        <v>63</v>
      </c>
    </row>
    <row r="61" spans="1:10" ht="24">
      <c r="A61" s="117" t="s">
        <v>619</v>
      </c>
      <c r="B61" s="116" t="str">
        <f>VLOOKUP($A61,'Kursliste gesamt'!$A$10:$J$500,K$1,0)</f>
        <v>42</v>
      </c>
      <c r="C61" s="116" t="str">
        <f>VLOOKUP($A61,'Kursliste gesamt'!$A$10:$J$500,L$1,0)</f>
        <v>NW</v>
      </c>
      <c r="D61" s="116" t="str">
        <f>VLOOKUP($A61,'Kursliste gesamt'!$A$10:$J$500,M$1,0)</f>
        <v>Portable Bluetooth-Lautsprecher selber bauen</v>
      </c>
      <c r="E61" s="116" t="str">
        <f>VLOOKUP($A61,'Kursliste gesamt'!$A$10:$J$500,N$1,0)</f>
        <v>Fr, 23.1.26, 17.30 - 20.30 Uhr; Sa, 24.1., 31.1.26, 08.30 - 17.00 Uhr</v>
      </c>
      <c r="F61" s="116" t="str">
        <f>VLOOKUP($A61,'Kursliste gesamt'!$A$10:$J$500,O$1,0)</f>
        <v>Z 3</v>
      </c>
      <c r="G61" s="116">
        <f>VLOOKUP($A61,'Kursliste gesamt'!$A$10:$J$500,P$1,0)</f>
        <v>17</v>
      </c>
      <c r="H61" s="116">
        <f>VLOOKUP($A61,'Kursliste gesamt'!$A$10:$J$500,Q$1,0)</f>
        <v>255</v>
      </c>
      <c r="I61" s="116">
        <f>VLOOKUP($A61,'Kursliste gesamt'!$A$10:$J$500,R$1,0)</f>
        <v>102</v>
      </c>
      <c r="J61" s="116">
        <f>VLOOKUP($A61,'Kursliste gesamt'!$A$10:$J$500,S$1,0)</f>
        <v>153</v>
      </c>
    </row>
    <row r="62" spans="1:10">
      <c r="A62" s="117" t="s">
        <v>621</v>
      </c>
      <c r="B62" s="116" t="str">
        <f>VLOOKUP($A62,'Kursliste gesamt'!$A$10:$J$500,K$1,0)</f>
        <v>42</v>
      </c>
      <c r="C62" s="116" t="str">
        <f>VLOOKUP($A62,'Kursliste gesamt'!$A$10:$J$500,L$1,0)</f>
        <v>NW</v>
      </c>
      <c r="D62" s="116" t="str">
        <f>VLOOKUP($A62,'Kursliste gesamt'!$A$10:$J$500,M$1,0)</f>
        <v>Sashiko – Japanische Stickerei</v>
      </c>
      <c r="E62" s="116" t="str">
        <f>VLOOKUP($A62,'Kursliste gesamt'!$A$10:$J$500,N$1,0)</f>
        <v>Sa, 14.3.26, 09.00 - 17.00 Uhr</v>
      </c>
      <c r="F62" s="116" t="str">
        <f>VLOOKUP($A62,'Kursliste gesamt'!$A$10:$J$500,O$1,0)</f>
        <v>LP</v>
      </c>
      <c r="G62" s="116">
        <f>VLOOKUP($A62,'Kursliste gesamt'!$A$10:$J$500,P$1,0)</f>
        <v>8</v>
      </c>
      <c r="H62" s="116">
        <f>VLOOKUP($A62,'Kursliste gesamt'!$A$10:$J$500,Q$1,0)</f>
        <v>120</v>
      </c>
      <c r="I62" s="116">
        <f>VLOOKUP($A62,'Kursliste gesamt'!$A$10:$J$500,R$1,0)</f>
        <v>48</v>
      </c>
      <c r="J62" s="116">
        <f>VLOOKUP($A62,'Kursliste gesamt'!$A$10:$J$500,S$1,0)</f>
        <v>72</v>
      </c>
    </row>
    <row r="63" spans="1:10" ht="36">
      <c r="A63" s="117" t="s">
        <v>654</v>
      </c>
      <c r="B63" s="116" t="str">
        <f>VLOOKUP($A63,'Kursliste gesamt'!$A$10:$J$500,K$1,0)</f>
        <v>43</v>
      </c>
      <c r="C63" s="116" t="str">
        <f>VLOOKUP($A63,'Kursliste gesamt'!$A$10:$J$500,L$1,0)</f>
        <v>NW</v>
      </c>
      <c r="D63" s="116" t="str">
        <f>VLOOKUP($A63,'Kursliste gesamt'!$A$10:$J$500,M$1,0)</f>
        <v>Wer hat die Haselnuss geklaut?! Kreative Umsetzungsideen für den Musikunterricht nach Lehrplan 21.</v>
      </c>
      <c r="E63" s="116" t="str">
        <f>VLOOKUP($A63,'Kursliste gesamt'!$A$10:$J$500,N$1,0)</f>
        <v>Mi, 17.9.25, 14.00 - 17.00 Uhr</v>
      </c>
      <c r="F63" s="116" t="str">
        <f>VLOOKUP($A63,'Kursliste gesamt'!$A$10:$J$500,O$1,0)</f>
        <v>Z 1</v>
      </c>
      <c r="G63" s="116">
        <f>VLOOKUP($A63,'Kursliste gesamt'!$A$10:$J$500,P$1,0)</f>
        <v>3</v>
      </c>
      <c r="H63" s="116">
        <f>VLOOKUP($A63,'Kursliste gesamt'!$A$10:$J$500,Q$1,0)</f>
        <v>45</v>
      </c>
      <c r="I63" s="116">
        <f>VLOOKUP($A63,'Kursliste gesamt'!$A$10:$J$500,R$1,0)</f>
        <v>18</v>
      </c>
      <c r="J63" s="116">
        <f>VLOOKUP($A63,'Kursliste gesamt'!$A$10:$J$500,S$1,0)</f>
        <v>27</v>
      </c>
    </row>
    <row r="64" spans="1:10" ht="48">
      <c r="A64" s="116" t="s">
        <v>656</v>
      </c>
      <c r="B64" s="116" t="str">
        <f>VLOOKUP($A64,'Kursliste gesamt'!$A$10:$J$500,K$1,0)</f>
        <v>43</v>
      </c>
      <c r="C64" s="116" t="str">
        <f>VLOOKUP($A64,'Kursliste gesamt'!$A$10:$J$500,L$1,0)</f>
        <v>NW</v>
      </c>
      <c r="D64" s="116" t="str">
        <f>VLOOKUP($A64,'Kursliste gesamt'!$A$10:$J$500,M$1,0)</f>
        <v>Musikalische Kurzinputs für den Musikunterricht: Starter, Intermezzo, Warm-up, Muntermacher mit Groove, Move &amp; Sing</v>
      </c>
      <c r="E64" s="116" t="str">
        <f>VLOOKUP($A64,'Kursliste gesamt'!$A$10:$J$500,N$1,0)</f>
        <v>Fr, 6.3.26, 18.00 - 21.30 Uhr; Sa, 7.3.26, 08.30 - 17.00 Uhr</v>
      </c>
      <c r="F64" s="116" t="str">
        <f>VLOOKUP($A64,'Kursliste gesamt'!$A$10:$J$500,O$1,0)</f>
        <v>US, Z 2 + 3, SEK II, SHP, DaZ, Logo</v>
      </c>
      <c r="G64" s="116">
        <f>VLOOKUP($A64,'Kursliste gesamt'!$A$10:$J$500,P$1,0)</f>
        <v>11</v>
      </c>
      <c r="H64" s="116">
        <f>VLOOKUP($A64,'Kursliste gesamt'!$A$10:$J$500,Q$1,0)</f>
        <v>165</v>
      </c>
      <c r="I64" s="116">
        <f>VLOOKUP($A64,'Kursliste gesamt'!$A$10:$J$500,R$1,0)</f>
        <v>66</v>
      </c>
      <c r="J64" s="116">
        <f>VLOOKUP($A64,'Kursliste gesamt'!$A$10:$J$500,S$1,0)</f>
        <v>99</v>
      </c>
    </row>
    <row r="65" spans="1:10" ht="24">
      <c r="A65" s="117" t="s">
        <v>658</v>
      </c>
      <c r="B65" s="116" t="str">
        <f>VLOOKUP($A65,'Kursliste gesamt'!$A$10:$J$500,K$1,0)</f>
        <v>43</v>
      </c>
      <c r="C65" s="116" t="str">
        <f>VLOOKUP($A65,'Kursliste gesamt'!$A$10:$J$500,L$1,0)</f>
        <v>NW</v>
      </c>
      <c r="D65" s="116" t="str">
        <f>VLOOKUP($A65,'Kursliste gesamt'!$A$10:$J$500,M$1,0)</f>
        <v>Lindy Hop (Paartanz) in Musik sowie Bewegung und Sport</v>
      </c>
      <c r="E65" s="116" t="str">
        <f>VLOOKUP($A65,'Kursliste gesamt'!$A$10:$J$500,N$1,0)</f>
        <v>Mi, 11.3.26, 14.00 - 17.00 Uhr</v>
      </c>
      <c r="F65" s="116" t="str">
        <f>VLOOKUP($A65,'Kursliste gesamt'!$A$10:$J$500,O$1,0)</f>
        <v>Z 3, SEK II</v>
      </c>
      <c r="G65" s="116">
        <f>VLOOKUP($A65,'Kursliste gesamt'!$A$10:$J$500,P$1,0)</f>
        <v>3</v>
      </c>
      <c r="H65" s="116">
        <f>VLOOKUP($A65,'Kursliste gesamt'!$A$10:$J$500,Q$1,0)</f>
        <v>45</v>
      </c>
      <c r="I65" s="116">
        <f>VLOOKUP($A65,'Kursliste gesamt'!$A$10:$J$500,R$1,0)</f>
        <v>18</v>
      </c>
      <c r="J65" s="116">
        <f>VLOOKUP($A65,'Kursliste gesamt'!$A$10:$J$500,S$1,0)</f>
        <v>27</v>
      </c>
    </row>
    <row r="66" spans="1:10" ht="24">
      <c r="A66" s="117" t="s">
        <v>660</v>
      </c>
      <c r="B66" s="116" t="str">
        <f>VLOOKUP($A66,'Kursliste gesamt'!$A$10:$J$500,K$1,0)</f>
        <v>43</v>
      </c>
      <c r="C66" s="116" t="str">
        <f>VLOOKUP($A66,'Kursliste gesamt'!$A$10:$J$500,L$1,0)</f>
        <v>NW</v>
      </c>
      <c r="D66" s="116" t="str">
        <f>VLOOKUP($A66,'Kursliste gesamt'!$A$10:$J$500,M$1,0)</f>
        <v>Trommel-Power im Klassenmusizieren</v>
      </c>
      <c r="E66" s="116" t="str">
        <f>VLOOKUP($A66,'Kursliste gesamt'!$A$10:$J$500,N$1,0)</f>
        <v>Fr, 24.4.26, 18.00 - 21.30 Uhr; Sa, 25.4.26, 08.30 - 17.00 Uhr</v>
      </c>
      <c r="F66" s="116" t="str">
        <f>VLOOKUP($A66,'Kursliste gesamt'!$A$10:$J$500,O$1,0)</f>
        <v>US, Z 2 + 3, SEK II, SHP, DaZ, Logo</v>
      </c>
      <c r="G66" s="116">
        <f>VLOOKUP($A66,'Kursliste gesamt'!$A$10:$J$500,P$1,0)</f>
        <v>11</v>
      </c>
      <c r="H66" s="116">
        <f>VLOOKUP($A66,'Kursliste gesamt'!$A$10:$J$500,Q$1,0)</f>
        <v>165</v>
      </c>
      <c r="I66" s="116">
        <f>VLOOKUP($A66,'Kursliste gesamt'!$A$10:$J$500,R$1,0)</f>
        <v>66</v>
      </c>
      <c r="J66" s="116">
        <f>VLOOKUP($A66,'Kursliste gesamt'!$A$10:$J$500,S$1,0)</f>
        <v>99</v>
      </c>
    </row>
    <row r="67" spans="1:10">
      <c r="A67" s="116" t="s">
        <v>676</v>
      </c>
      <c r="B67" s="116" t="str">
        <f>VLOOKUP($A67,'Kursliste gesamt'!$A$10:$J$500,K$1,0)</f>
        <v>44</v>
      </c>
      <c r="C67" s="116" t="str">
        <f>VLOOKUP($A67,'Kursliste gesamt'!$A$10:$J$500,L$1,0)</f>
        <v>NW</v>
      </c>
      <c r="D67" s="116" t="str">
        <f>VLOOKUP($A67,'Kursliste gesamt'!$A$10:$J$500,M$1,0)</f>
        <v>Schwimmen: SLRG Grundausbildung See</v>
      </c>
      <c r="E67" s="116" t="str">
        <f>VLOOKUP($A67,'Kursliste gesamt'!$A$10:$J$500,N$1,0)</f>
        <v>Sa, 23.8.25, 09.00 - 17.00 Uhr</v>
      </c>
      <c r="F67" s="116" t="str">
        <f>VLOOKUP($A67,'Kursliste gesamt'!$A$10:$J$500,O$1,0)</f>
        <v>LP mit SLRG-Brevet</v>
      </c>
      <c r="G67" s="116">
        <f>VLOOKUP($A67,'Kursliste gesamt'!$A$10:$J$500,P$1,0)</f>
        <v>8</v>
      </c>
      <c r="H67" s="116">
        <f>VLOOKUP($A67,'Kursliste gesamt'!$A$10:$J$500,Q$1,0)</f>
        <v>120</v>
      </c>
      <c r="I67" s="116">
        <f>VLOOKUP($A67,'Kursliste gesamt'!$A$10:$J$500,R$1,0)</f>
        <v>0</v>
      </c>
      <c r="J67" s="116">
        <f>VLOOKUP($A67,'Kursliste gesamt'!$A$10:$J$500,S$1,0)</f>
        <v>120</v>
      </c>
    </row>
    <row r="68" spans="1:10" ht="24">
      <c r="A68" s="116" t="s">
        <v>679</v>
      </c>
      <c r="B68" s="116" t="str">
        <f>VLOOKUP($A68,'Kursliste gesamt'!$A$10:$J$500,K$1,0)</f>
        <v>44</v>
      </c>
      <c r="C68" s="116" t="str">
        <f>VLOOKUP($A68,'Kursliste gesamt'!$A$10:$J$500,L$1,0)</f>
        <v>NW</v>
      </c>
      <c r="D68" s="116" t="str">
        <f>VLOOKUP($A68,'Kursliste gesamt'!$A$10:$J$500,M$1,0)</f>
        <v>Sportkompakt Herbstweiterbildungstag 2025</v>
      </c>
      <c r="E68" s="116" t="str">
        <f>VLOOKUP($A68,'Kursliste gesamt'!$A$10:$J$500,N$1,0)</f>
        <v>Sa, 18.10.25, 07.45 - 15.45 Uhr</v>
      </c>
      <c r="F68" s="116" t="str">
        <f>VLOOKUP($A68,'Kursliste gesamt'!$A$10:$J$500,O$1,0)</f>
        <v>LP</v>
      </c>
      <c r="G68" s="116">
        <f>VLOOKUP($A68,'Kursliste gesamt'!$A$10:$J$500,P$1,0)</f>
        <v>8</v>
      </c>
      <c r="H68" s="116">
        <f>VLOOKUP($A68,'Kursliste gesamt'!$A$10:$J$500,Q$1,0)</f>
        <v>120</v>
      </c>
      <c r="I68" s="116">
        <f>VLOOKUP($A68,'Kursliste gesamt'!$A$10:$J$500,R$1,0)</f>
        <v>48</v>
      </c>
      <c r="J68" s="116">
        <f>VLOOKUP($A68,'Kursliste gesamt'!$A$10:$J$500,S$1,0)</f>
        <v>72</v>
      </c>
    </row>
    <row r="69" spans="1:10" ht="24">
      <c r="A69" s="116" t="s">
        <v>681</v>
      </c>
      <c r="B69" s="116" t="str">
        <f>VLOOKUP($A69,'Kursliste gesamt'!$A$10:$J$500,K$1,0)</f>
        <v>44</v>
      </c>
      <c r="C69" s="116" t="str">
        <f>VLOOKUP($A69,'Kursliste gesamt'!$A$10:$J$500,L$1,0)</f>
        <v>NW</v>
      </c>
      <c r="D69" s="116" t="str">
        <f>VLOOKUP($A69,'Kursliste gesamt'!$A$10:$J$500,M$1,0)</f>
        <v>Schwimmen: SLRG WK Pool – für Brevet I, Basis Pool, Plus Pool (ohne CPR)</v>
      </c>
      <c r="E69" s="116" t="str">
        <f>VLOOKUP($A69,'Kursliste gesamt'!$A$10:$J$500,N$1,0)</f>
        <v>Sa, 14.3.26, 08.30 - 12.00 Uhr</v>
      </c>
      <c r="F69" s="116" t="str">
        <f>VLOOKUP($A69,'Kursliste gesamt'!$A$10:$J$500,O$1,0)</f>
        <v>LP mit SLRG-Brevet</v>
      </c>
      <c r="G69" s="116">
        <f>VLOOKUP($A69,'Kursliste gesamt'!$A$10:$J$500,P$1,0)</f>
        <v>3.5</v>
      </c>
      <c r="H69" s="116">
        <f>VLOOKUP($A69,'Kursliste gesamt'!$A$10:$J$500,Q$1,0)</f>
        <v>52.5</v>
      </c>
      <c r="I69" s="116">
        <f>VLOOKUP($A69,'Kursliste gesamt'!$A$10:$J$500,R$1,0)</f>
        <v>0</v>
      </c>
      <c r="J69" s="116">
        <f>VLOOKUP($A69,'Kursliste gesamt'!$A$10:$J$500,S$1,0)</f>
        <v>52.5</v>
      </c>
    </row>
    <row r="70" spans="1:10">
      <c r="A70" s="116" t="s">
        <v>684</v>
      </c>
      <c r="B70" s="116" t="str">
        <f>VLOOKUP($A70,'Kursliste gesamt'!$A$10:$J$500,K$1,0)</f>
        <v>44</v>
      </c>
      <c r="C70" s="116" t="str">
        <f>VLOOKUP($A70,'Kursliste gesamt'!$A$10:$J$500,L$1,0)</f>
        <v>NW</v>
      </c>
      <c r="D70" s="116" t="str">
        <f>VLOOKUP($A70,'Kursliste gesamt'!$A$10:$J$500,M$1,0)</f>
        <v>Schwimmen: SLRG Brevet Basis Pool</v>
      </c>
      <c r="E70" s="116" t="str">
        <f>VLOOKUP($A70,'Kursliste gesamt'!$A$10:$J$500,N$1,0)</f>
        <v>Sa, 13.6.26, 08.30 - 16.30 Uhr</v>
      </c>
      <c r="F70" s="116" t="str">
        <f>VLOOKUP($A70,'Kursliste gesamt'!$A$10:$J$500,O$1,0)</f>
        <v>LP</v>
      </c>
      <c r="G70" s="116">
        <f>VLOOKUP($A70,'Kursliste gesamt'!$A$10:$J$500,P$1,0)</f>
        <v>7</v>
      </c>
      <c r="H70" s="116">
        <f>VLOOKUP($A70,'Kursliste gesamt'!$A$10:$J$500,Q$1,0)</f>
        <v>105</v>
      </c>
      <c r="I70" s="116">
        <f>VLOOKUP($A70,'Kursliste gesamt'!$A$10:$J$500,R$1,0)</f>
        <v>0</v>
      </c>
      <c r="J70" s="116">
        <f>VLOOKUP($A70,'Kursliste gesamt'!$A$10:$J$500,S$1,0)</f>
        <v>105</v>
      </c>
    </row>
    <row r="71" spans="1:10">
      <c r="A71" s="137" t="s">
        <v>716</v>
      </c>
      <c r="B71" s="116" t="str">
        <f>VLOOKUP($A71,'Kursliste gesamt'!$A$10:$J$500,K$1,0)</f>
        <v>45</v>
      </c>
      <c r="C71" s="116" t="str">
        <f>VLOOKUP($A71,'Kursliste gesamt'!$A$10:$J$500,L$1,0)</f>
        <v>NW</v>
      </c>
      <c r="D71" s="116" t="str">
        <f>VLOOKUP($A71,'Kursliste gesamt'!$A$10:$J$500,M$1,0)</f>
        <v xml:space="preserve">Kreative Dokumentbearbeitung mit Pages </v>
      </c>
      <c r="E71" s="116" t="str">
        <f>VLOOKUP($A71,'Kursliste gesamt'!$A$10:$J$500,N$1,0)</f>
        <v>Mi, 22.10.25, 13.30 - 17.00 Uhr</v>
      </c>
      <c r="F71" s="116" t="str">
        <f>VLOOKUP($A71,'Kursliste gesamt'!$A$10:$J$500,O$1,0)</f>
        <v>LP</v>
      </c>
      <c r="G71" s="116">
        <f>VLOOKUP($A71,'Kursliste gesamt'!$A$10:$J$500,P$1,0)</f>
        <v>3.5</v>
      </c>
      <c r="H71" s="116">
        <f>VLOOKUP($A71,'Kursliste gesamt'!$A$10:$J$500,Q$1,0)</f>
        <v>52.5</v>
      </c>
      <c r="I71" s="116">
        <f>VLOOKUP($A71,'Kursliste gesamt'!$A$10:$J$500,R$1,0)</f>
        <v>21</v>
      </c>
      <c r="J71" s="116">
        <f>VLOOKUP($A71,'Kursliste gesamt'!$A$10:$J$500,S$1,0)</f>
        <v>31.5</v>
      </c>
    </row>
    <row r="72" spans="1:10" ht="24">
      <c r="A72" s="137" t="s">
        <v>718</v>
      </c>
      <c r="B72" s="116" t="str">
        <f>VLOOKUP($A72,'Kursliste gesamt'!$A$10:$J$500,K$1,0)</f>
        <v>45</v>
      </c>
      <c r="C72" s="116" t="str">
        <f>VLOOKUP($A72,'Kursliste gesamt'!$A$10:$J$500,L$1,0)</f>
        <v>NW</v>
      </c>
      <c r="D72" s="116" t="str">
        <f>VLOOKUP($A72,'Kursliste gesamt'!$A$10:$J$500,M$1,0)</f>
        <v>PowerPoint – kompetent und clever präsentieren</v>
      </c>
      <c r="E72" s="116" t="str">
        <f>VLOOKUP($A72,'Kursliste gesamt'!$A$10:$J$500,N$1,0)</f>
        <v>Mi, 1.4.26, 13.30 - 16.00 Uhr</v>
      </c>
      <c r="F72" s="116" t="str">
        <f>VLOOKUP($A72,'Kursliste gesamt'!$A$10:$J$500,O$1,0)</f>
        <v>LP</v>
      </c>
      <c r="G72" s="116">
        <f>VLOOKUP($A72,'Kursliste gesamt'!$A$10:$J$500,P$1,0)</f>
        <v>2.5</v>
      </c>
      <c r="H72" s="116">
        <f>VLOOKUP($A72,'Kursliste gesamt'!$A$10:$J$500,Q$1,0)</f>
        <v>37.5</v>
      </c>
      <c r="I72" s="116">
        <f>VLOOKUP($A72,'Kursliste gesamt'!$A$10:$J$500,R$1,0)</f>
        <v>15</v>
      </c>
      <c r="J72" s="116">
        <f>VLOOKUP($A72,'Kursliste gesamt'!$A$10:$J$500,S$1,0)</f>
        <v>22.5</v>
      </c>
    </row>
    <row r="73" spans="1:10">
      <c r="A73" s="137" t="s">
        <v>721</v>
      </c>
      <c r="B73" s="116" t="str">
        <f>VLOOKUP($A73,'Kursliste gesamt'!$A$10:$J$500,K$1,0)</f>
        <v>45</v>
      </c>
      <c r="C73" s="116" t="str">
        <f>VLOOKUP($A73,'Kursliste gesamt'!$A$10:$J$500,L$1,0)</f>
        <v>NW</v>
      </c>
      <c r="D73" s="116" t="str">
        <f>VLOOKUP($A73,'Kursliste gesamt'!$A$10:$J$500,M$1,0)</f>
        <v>Word – Tricks und Kniffs für den Alltag</v>
      </c>
      <c r="E73" s="116" t="str">
        <f>VLOOKUP($A73,'Kursliste gesamt'!$A$10:$J$500,N$1,0)</f>
        <v>Mi, 3.12.25, 13.30 - 16.00 Uhr</v>
      </c>
      <c r="F73" s="116" t="str">
        <f>VLOOKUP($A73,'Kursliste gesamt'!$A$10:$J$500,O$1,0)</f>
        <v>LP</v>
      </c>
      <c r="G73" s="116">
        <f>VLOOKUP($A73,'Kursliste gesamt'!$A$10:$J$500,P$1,0)</f>
        <v>2.5</v>
      </c>
      <c r="H73" s="116">
        <f>VLOOKUP($A73,'Kursliste gesamt'!$A$10:$J$500,Q$1,0)</f>
        <v>37.5</v>
      </c>
      <c r="I73" s="116">
        <f>VLOOKUP($A73,'Kursliste gesamt'!$A$10:$J$500,R$1,0)</f>
        <v>15</v>
      </c>
      <c r="J73" s="116">
        <f>VLOOKUP($A73,'Kursliste gesamt'!$A$10:$J$500,S$1,0)</f>
        <v>22.5</v>
      </c>
    </row>
    <row r="74" spans="1:10">
      <c r="A74" s="137" t="s">
        <v>724</v>
      </c>
      <c r="B74" s="116" t="str">
        <f>VLOOKUP($A74,'Kursliste gesamt'!$A$10:$J$500,K$1,0)</f>
        <v>45</v>
      </c>
      <c r="C74" s="116" t="str">
        <f>VLOOKUP($A74,'Kursliste gesamt'!$A$10:$J$500,L$1,0)</f>
        <v>NW</v>
      </c>
      <c r="D74" s="116" t="str">
        <f>VLOOKUP($A74,'Kursliste gesamt'!$A$10:$J$500,M$1,0)</f>
        <v>Excel – Tricks und Kniffs für den Alltag</v>
      </c>
      <c r="E74" s="116" t="str">
        <f>VLOOKUP($A74,'Kursliste gesamt'!$A$10:$J$500,N$1,0)</f>
        <v>Mi, 14.1.26, 13.30 - 16.00 Uhr</v>
      </c>
      <c r="F74" s="116" t="str">
        <f>VLOOKUP($A74,'Kursliste gesamt'!$A$10:$J$500,O$1,0)</f>
        <v>LP</v>
      </c>
      <c r="G74" s="116">
        <f>VLOOKUP($A74,'Kursliste gesamt'!$A$10:$J$500,P$1,0)</f>
        <v>2.5</v>
      </c>
      <c r="H74" s="116">
        <f>VLOOKUP($A74,'Kursliste gesamt'!$A$10:$J$500,Q$1,0)</f>
        <v>37.5</v>
      </c>
      <c r="I74" s="116">
        <f>VLOOKUP($A74,'Kursliste gesamt'!$A$10:$J$500,R$1,0)</f>
        <v>15</v>
      </c>
      <c r="J74" s="116">
        <f>VLOOKUP($A74,'Kursliste gesamt'!$A$10:$J$500,S$1,0)</f>
        <v>22.5</v>
      </c>
    </row>
    <row r="75" spans="1:10" ht="24">
      <c r="A75" s="137" t="s">
        <v>727</v>
      </c>
      <c r="B75" s="116" t="str">
        <f>VLOOKUP($A75,'Kursliste gesamt'!$A$10:$J$500,K$1,0)</f>
        <v>45</v>
      </c>
      <c r="C75" s="116" t="str">
        <f>VLOOKUP($A75,'Kursliste gesamt'!$A$10:$J$500,L$1,0)</f>
        <v>NW</v>
      </c>
      <c r="D75" s="116" t="str">
        <f>VLOOKUP($A75,'Kursliste gesamt'!$A$10:$J$500,M$1,0)</f>
        <v>Analoge und digitale Produkte mit dem iPad verbinden</v>
      </c>
      <c r="E75" s="116" t="str">
        <f>VLOOKUP($A75,'Kursliste gesamt'!$A$10:$J$500,N$1,0)</f>
        <v>Mi, 21.1.26, 13.30 - 17.00 Uhr</v>
      </c>
      <c r="F75" s="116" t="str">
        <f>VLOOKUP($A75,'Kursliste gesamt'!$A$10:$J$500,O$1,0)</f>
        <v>US, Z 2 + 3</v>
      </c>
      <c r="G75" s="116">
        <f>VLOOKUP($A75,'Kursliste gesamt'!$A$10:$J$500,P$1,0)</f>
        <v>3.5</v>
      </c>
      <c r="H75" s="116">
        <f>VLOOKUP($A75,'Kursliste gesamt'!$A$10:$J$500,Q$1,0)</f>
        <v>52.5</v>
      </c>
      <c r="I75" s="116">
        <f>VLOOKUP($A75,'Kursliste gesamt'!$A$10:$J$500,R$1,0)</f>
        <v>21</v>
      </c>
      <c r="J75" s="116">
        <f>VLOOKUP($A75,'Kursliste gesamt'!$A$10:$J$500,S$1,0)</f>
        <v>31.5</v>
      </c>
    </row>
    <row r="76" spans="1:10" ht="24">
      <c r="A76" s="137" t="s">
        <v>728</v>
      </c>
      <c r="B76" s="116" t="str">
        <f>VLOOKUP($A76,'Kursliste gesamt'!$A$10:$J$500,K$1,0)</f>
        <v>45</v>
      </c>
      <c r="C76" s="116" t="str">
        <f>VLOOKUP($A76,'Kursliste gesamt'!$A$10:$J$500,L$1,0)</f>
        <v>NW</v>
      </c>
      <c r="D76" s="116" t="str">
        <f>VLOOKUP($A76,'Kursliste gesamt'!$A$10:$J$500,M$1,0)</f>
        <v xml:space="preserve">Lego Spike Essential – Kreative Robotik für Zyklus 1 &amp; 2  </v>
      </c>
      <c r="E76" s="116" t="str">
        <f>VLOOKUP($A76,'Kursliste gesamt'!$A$10:$J$500,N$1,0)</f>
        <v>Mi, 11.3.26, 13.30 - 17.00 Uhr</v>
      </c>
      <c r="F76" s="116" t="str">
        <f>VLOOKUP($A76,'Kursliste gesamt'!$A$10:$J$500,O$1,0)</f>
        <v>US, MS I</v>
      </c>
      <c r="G76" s="116">
        <f>VLOOKUP($A76,'Kursliste gesamt'!$A$10:$J$500,P$1,0)</f>
        <v>3.5</v>
      </c>
      <c r="H76" s="116">
        <f>VLOOKUP($A76,'Kursliste gesamt'!$A$10:$J$500,Q$1,0)</f>
        <v>52.5</v>
      </c>
      <c r="I76" s="116">
        <f>VLOOKUP($A76,'Kursliste gesamt'!$A$10:$J$500,R$1,0)</f>
        <v>21</v>
      </c>
      <c r="J76" s="116">
        <f>VLOOKUP($A76,'Kursliste gesamt'!$A$10:$J$500,S$1,0)</f>
        <v>31.5</v>
      </c>
    </row>
    <row r="77" spans="1:10" ht="24">
      <c r="A77" s="137" t="s">
        <v>531</v>
      </c>
      <c r="B77" s="116" t="str">
        <f>VLOOKUP($A77,'Kursliste gesamt'!$A$10:$J$500,K$1,0)</f>
        <v>45</v>
      </c>
      <c r="C77" s="116" t="str">
        <f>VLOOKUP($A77,'Kursliste gesamt'!$A$10:$J$500,L$1,0)</f>
        <v>NW</v>
      </c>
      <c r="D77" s="116" t="str">
        <f>VLOOKUP($A77,'Kursliste gesamt'!$A$10:$J$500,M$1,0)</f>
        <v>Lego Spike Prime – Kreative Robotik für Zyklus 2 &amp; 3</v>
      </c>
      <c r="E77" s="116" t="str">
        <f>VLOOKUP($A77,'Kursliste gesamt'!$A$10:$J$500,N$1,0)</f>
        <v>Mi, 22.4.26, 13.30 - 17.00 Uhr</v>
      </c>
      <c r="F77" s="116" t="str">
        <f>VLOOKUP($A77,'Kursliste gesamt'!$A$10:$J$500,O$1,0)</f>
        <v>MS II, Z 3</v>
      </c>
      <c r="G77" s="116">
        <f>VLOOKUP($A77,'Kursliste gesamt'!$A$10:$J$500,P$1,0)</f>
        <v>3.5</v>
      </c>
      <c r="H77" s="116">
        <f>VLOOKUP($A77,'Kursliste gesamt'!$A$10:$J$500,Q$1,0)</f>
        <v>52.5</v>
      </c>
      <c r="I77" s="116">
        <f>VLOOKUP($A77,'Kursliste gesamt'!$A$10:$J$500,R$1,0)</f>
        <v>21</v>
      </c>
      <c r="J77" s="116">
        <f>VLOOKUP($A77,'Kursliste gesamt'!$A$10:$J$500,S$1,0)</f>
        <v>31.5</v>
      </c>
    </row>
    <row r="78" spans="1:10" ht="24">
      <c r="A78" s="137" t="s">
        <v>308</v>
      </c>
      <c r="B78" s="116" t="str">
        <f>VLOOKUP($A78,'Kursliste gesamt'!$A$10:$J$500,K$1,0)</f>
        <v>51</v>
      </c>
      <c r="C78" s="116" t="str">
        <f>VLOOKUP($A78,'Kursliste gesamt'!$A$10:$J$500,L$1,0)</f>
        <v>NW</v>
      </c>
      <c r="D78" s="116" t="str">
        <f>VLOOKUP($A78,'Kursliste gesamt'!$A$10:$J$500,M$1,0)</f>
        <v>Kind im Autismusspektrum im Unterricht begleiten</v>
      </c>
      <c r="E78" s="116" t="str">
        <f>VLOOKUP($A78,'Kursliste gesamt'!$A$10:$J$500,N$1,0)</f>
        <v xml:space="preserve">Mi, 25.6., 3.9., 22.10.25, 4.2.26, 14.00 - 17.00 Uhr (Anmeldeschluss: 15.5.25) </v>
      </c>
      <c r="F78" s="116" t="str">
        <f>VLOOKUP($A78,'Kursliste gesamt'!$A$10:$J$500,O$1,0)</f>
        <v>Z 1 + 2, SHP, Logo</v>
      </c>
      <c r="G78" s="116">
        <f>VLOOKUP($A78,'Kursliste gesamt'!$A$10:$J$500,P$1,0)</f>
        <v>12</v>
      </c>
      <c r="H78" s="116">
        <f>VLOOKUP($A78,'Kursliste gesamt'!$A$10:$J$500,Q$1,0)</f>
        <v>180</v>
      </c>
      <c r="I78" s="116">
        <f>VLOOKUP($A78,'Kursliste gesamt'!$A$10:$J$500,R$1,0)</f>
        <v>72</v>
      </c>
      <c r="J78" s="116">
        <f>VLOOKUP($A78,'Kursliste gesamt'!$A$10:$J$500,S$1,0)</f>
        <v>108</v>
      </c>
    </row>
    <row r="79" spans="1:10" ht="24">
      <c r="A79" s="137" t="s">
        <v>767</v>
      </c>
      <c r="B79" s="116" t="str">
        <f>VLOOKUP($A79,'Kursliste gesamt'!$A$10:$J$500,K$1,0)</f>
        <v>51</v>
      </c>
      <c r="C79" s="116" t="str">
        <f>VLOOKUP($A79,'Kursliste gesamt'!$A$10:$J$500,L$1,0)</f>
        <v>NW</v>
      </c>
      <c r="D79" s="116" t="str">
        <f>VLOOKUP($A79,'Kursliste gesamt'!$A$10:$J$500,M$1,0)</f>
        <v>Ideenpool und Hintergründe zur Grafomotorik auf der Kindergartenstufe</v>
      </c>
      <c r="E79" s="116" t="str">
        <f>VLOOKUP($A79,'Kursliste gesamt'!$A$10:$J$500,N$1,0)</f>
        <v>Mi, 25.2., 18.3.26, 17.00 - 18.30 Uhr</v>
      </c>
      <c r="F79" s="116" t="str">
        <f>VLOOKUP($A79,'Kursliste gesamt'!$A$10:$J$500,O$1,0)</f>
        <v>KG, SHP, DaZ, Logo</v>
      </c>
      <c r="G79" s="116">
        <f>VLOOKUP($A79,'Kursliste gesamt'!$A$10:$J$500,P$1,0)</f>
        <v>3</v>
      </c>
      <c r="H79" s="116">
        <f>VLOOKUP($A79,'Kursliste gesamt'!$A$10:$J$500,Q$1,0)</f>
        <v>45</v>
      </c>
      <c r="I79" s="116">
        <f>VLOOKUP($A79,'Kursliste gesamt'!$A$10:$J$500,R$1,0)</f>
        <v>18</v>
      </c>
      <c r="J79" s="116">
        <f>VLOOKUP($A79,'Kursliste gesamt'!$A$10:$J$500,S$1,0)</f>
        <v>27</v>
      </c>
    </row>
    <row r="80" spans="1:10">
      <c r="A80" s="137" t="s">
        <v>309</v>
      </c>
      <c r="B80" s="116" t="str">
        <f>VLOOKUP($A80,'Kursliste gesamt'!$A$10:$J$500,K$1,0)</f>
        <v>51</v>
      </c>
      <c r="C80" s="116" t="str">
        <f>VLOOKUP($A80,'Kursliste gesamt'!$A$10:$J$500,L$1,0)</f>
        <v>NW</v>
      </c>
      <c r="D80" s="116" t="str">
        <f>VLOOKUP($A80,'Kursliste gesamt'!$A$10:$J$500,M$1,0)</f>
        <v>Psychomotorik – aso was isch das gnai?</v>
      </c>
      <c r="E80" s="116" t="str">
        <f>VLOOKUP($A80,'Kursliste gesamt'!$A$10:$J$500,N$1,0)</f>
        <v>Mi, 11.3.26, 16.30 - 18.30 Uhr</v>
      </c>
      <c r="F80" s="116" t="str">
        <f>VLOOKUP($A80,'Kursliste gesamt'!$A$10:$J$500,O$1,0)</f>
        <v>Z 1 - 3, SEK II, SHP, Logo, DaZ</v>
      </c>
      <c r="G80" s="116">
        <f>VLOOKUP($A80,'Kursliste gesamt'!$A$10:$J$500,P$1,0)</f>
        <v>2</v>
      </c>
      <c r="H80" s="116">
        <f>VLOOKUP($A80,'Kursliste gesamt'!$A$10:$J$500,Q$1,0)</f>
        <v>30</v>
      </c>
      <c r="I80" s="116">
        <f>VLOOKUP($A80,'Kursliste gesamt'!$A$10:$J$500,R$1,0)</f>
        <v>12</v>
      </c>
      <c r="J80" s="116">
        <f>VLOOKUP($A80,'Kursliste gesamt'!$A$10:$J$500,S$1,0)</f>
        <v>18</v>
      </c>
    </row>
  </sheetData>
  <autoFilter ref="A2:R80" xr:uid="{00000000-0001-0000-0400-000000000000}"/>
  <sortState xmlns:xlrd2="http://schemas.microsoft.com/office/spreadsheetml/2017/richdata2" ref="A3:J64">
    <sortCondition ref="A3:A64"/>
  </sortState>
  <phoneticPr fontId="39" type="noConversion"/>
  <conditionalFormatting sqref="A2">
    <cfRule type="duplicateValues" dxfId="88" priority="1"/>
  </conditionalFormatting>
  <conditionalFormatting sqref="A3:A5 A9:A13">
    <cfRule type="duplicateValues" dxfId="87" priority="348"/>
  </conditionalFormatting>
  <conditionalFormatting sqref="A3:A5 A9:A70">
    <cfRule type="duplicateValues" dxfId="86" priority="350"/>
  </conditionalFormatting>
  <conditionalFormatting sqref="A6:A8">
    <cfRule type="duplicateValues" dxfId="85" priority="2"/>
  </conditionalFormatting>
  <conditionalFormatting sqref="A24">
    <cfRule type="duplicateValues" dxfId="84" priority="145"/>
    <cfRule type="duplicateValues" dxfId="83" priority="146"/>
  </conditionalFormatting>
  <conditionalFormatting sqref="A25">
    <cfRule type="duplicateValues" dxfId="82" priority="147"/>
  </conditionalFormatting>
  <conditionalFormatting sqref="A30">
    <cfRule type="duplicateValues" dxfId="81" priority="148"/>
  </conditionalFormatting>
  <conditionalFormatting sqref="A31:A43 A26:A29 A14:A23">
    <cfRule type="duplicateValues" dxfId="80" priority="276"/>
  </conditionalFormatting>
  <conditionalFormatting sqref="A44:A45">
    <cfRule type="duplicateValues" dxfId="79" priority="286"/>
  </conditionalFormatting>
  <conditionalFormatting sqref="A53">
    <cfRule type="duplicateValues" dxfId="78" priority="19"/>
  </conditionalFormatting>
  <conditionalFormatting sqref="A54:A63 A44:A52">
    <cfRule type="duplicateValues" dxfId="77" priority="322"/>
  </conditionalFormatting>
  <conditionalFormatting sqref="A64">
    <cfRule type="duplicateValues" dxfId="76" priority="14"/>
  </conditionalFormatting>
  <conditionalFormatting sqref="A66">
    <cfRule type="duplicateValues" dxfId="75" priority="13"/>
  </conditionalFormatting>
  <conditionalFormatting sqref="A67 A69 A65">
    <cfRule type="duplicateValues" dxfId="74" priority="16"/>
  </conditionalFormatting>
  <conditionalFormatting sqref="A68">
    <cfRule type="duplicateValues" dxfId="73" priority="9"/>
  </conditionalFormatting>
  <conditionalFormatting sqref="A70">
    <cfRule type="duplicateValues" dxfId="72" priority="8"/>
  </conditionalFormatting>
  <conditionalFormatting sqref="A71:A80">
    <cfRule type="duplicateValues" dxfId="71" priority="6"/>
    <cfRule type="duplicateValues" dxfId="70" priority="7"/>
  </conditionalFormatting>
  <conditionalFormatting sqref="A81:B1048576 A1:B1">
    <cfRule type="duplicateValues" dxfId="69" priority="153"/>
  </conditionalFormatting>
  <conditionalFormatting sqref="K2">
    <cfRule type="duplicateValues" dxfId="68" priority="352"/>
  </conditionalFormatting>
  <conditionalFormatting sqref="M2">
    <cfRule type="duplicateValues" dxfId="67" priority="3"/>
  </conditionalFormatting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7">
    <tabColor theme="1" tint="0.499984740745262"/>
  </sheetPr>
  <dimension ref="A1:T87"/>
  <sheetViews>
    <sheetView workbookViewId="0">
      <pane ySplit="2" topLeftCell="A61" activePane="bottomLeft" state="frozen"/>
      <selection activeCell="E21" sqref="E21"/>
      <selection pane="bottomLeft" activeCell="E21" sqref="E21"/>
    </sheetView>
  </sheetViews>
  <sheetFormatPr baseColWidth="10" defaultColWidth="11.42578125" defaultRowHeight="15"/>
  <cols>
    <col min="1" max="1" width="8.42578125" style="81" customWidth="1"/>
    <col min="2" max="2" width="5.28515625" style="81" customWidth="1"/>
    <col min="3" max="3" width="5.85546875" style="81" customWidth="1"/>
    <col min="4" max="4" width="28.7109375" style="81" customWidth="1"/>
    <col min="5" max="5" width="25.7109375" style="83" customWidth="1"/>
    <col min="6" max="6" width="13" style="83" customWidth="1"/>
    <col min="7" max="7" width="6.42578125" style="84" customWidth="1"/>
    <col min="8" max="10" width="11.42578125" style="81"/>
    <col min="11" max="11" width="5.42578125" customWidth="1"/>
    <col min="12" max="18" width="5.42578125" style="81" customWidth="1"/>
    <col min="19" max="16384" width="11.42578125" style="81"/>
  </cols>
  <sheetData>
    <row r="1" spans="1:20" ht="12.75">
      <c r="A1" s="108"/>
      <c r="B1" s="78"/>
      <c r="C1" s="79"/>
      <c r="D1" s="163"/>
      <c r="E1" s="80"/>
      <c r="F1" s="80"/>
      <c r="G1" s="164"/>
      <c r="H1" s="163"/>
      <c r="I1" s="163"/>
      <c r="J1" s="163"/>
      <c r="K1" s="153">
        <v>2</v>
      </c>
      <c r="L1" s="122">
        <v>3</v>
      </c>
      <c r="M1" s="122">
        <v>4</v>
      </c>
      <c r="N1" s="120">
        <v>5</v>
      </c>
      <c r="O1" s="120">
        <v>6</v>
      </c>
      <c r="P1" s="120">
        <v>7</v>
      </c>
      <c r="Q1" s="120">
        <v>8</v>
      </c>
      <c r="R1" s="120">
        <v>9</v>
      </c>
      <c r="S1" s="119">
        <v>10</v>
      </c>
      <c r="T1" s="119"/>
    </row>
    <row r="2" spans="1:20" ht="36">
      <c r="A2" s="108" t="s">
        <v>871</v>
      </c>
      <c r="B2" s="33" t="s">
        <v>885</v>
      </c>
      <c r="C2" s="33" t="s">
        <v>10</v>
      </c>
      <c r="D2" s="33" t="s">
        <v>12</v>
      </c>
      <c r="E2" s="33" t="s">
        <v>13</v>
      </c>
      <c r="F2" s="33" t="s">
        <v>14</v>
      </c>
      <c r="G2" s="34" t="s">
        <v>15</v>
      </c>
      <c r="H2" s="33" t="s">
        <v>16</v>
      </c>
      <c r="I2" s="33" t="s">
        <v>17</v>
      </c>
      <c r="J2" s="33" t="s">
        <v>185</v>
      </c>
      <c r="K2" s="157" t="s">
        <v>885</v>
      </c>
      <c r="L2" s="158" t="s">
        <v>77</v>
      </c>
      <c r="M2" s="159" t="s">
        <v>78</v>
      </c>
      <c r="N2" s="96" t="s">
        <v>13</v>
      </c>
      <c r="O2" s="159" t="s">
        <v>14</v>
      </c>
      <c r="P2" s="160" t="s">
        <v>79</v>
      </c>
      <c r="Q2" s="161" t="s">
        <v>16</v>
      </c>
      <c r="R2" s="161" t="s">
        <v>80</v>
      </c>
      <c r="S2" s="161" t="s">
        <v>884</v>
      </c>
    </row>
    <row r="3" spans="1:20" ht="27.75" customHeight="1">
      <c r="A3" s="138" t="s">
        <v>190</v>
      </c>
      <c r="B3" s="165" t="str">
        <f>VLOOKUP($A3,'Kursliste gesamt'!$A$10:$J$300,K$1,0)</f>
        <v>11</v>
      </c>
      <c r="C3" s="82" t="str">
        <f>VLOOKUP($A3,'Kursliste gesamt'!$A$10:$J$300,L$1,0)</f>
        <v>OW</v>
      </c>
      <c r="D3" s="82" t="str">
        <f>VLOOKUP($A3,'Kursliste gesamt'!$A$10:$J$300,M$1,0)</f>
        <v>Einführungsveranstaltung für neue oder wiedereinsteigende Lehrpersonen</v>
      </c>
      <c r="E3" s="82" t="str">
        <f>VLOOKUP($A3,'Kursliste gesamt'!$A$10:$J$300,N$1,0)</f>
        <v>Mo, 1.9.25, 17.30 - 19.00 Uhr</v>
      </c>
      <c r="F3" s="82" t="str">
        <f>VLOOKUP($A3,'Kursliste gesamt'!$A$10:$J$300,O$1,0)</f>
        <v>Neue LP (nur OW)</v>
      </c>
      <c r="G3" s="82">
        <f>VLOOKUP($A3,'Kursliste gesamt'!$A$10:$J$300,P$1,0)</f>
        <v>1.5</v>
      </c>
      <c r="H3" s="82">
        <f>VLOOKUP($A3,'Kursliste gesamt'!$A$10:$J$300,Q$1,0)</f>
        <v>0</v>
      </c>
      <c r="I3" s="82">
        <f>VLOOKUP($A3,'Kursliste gesamt'!$A$10:$J$300,R$1,0)</f>
        <v>0</v>
      </c>
      <c r="J3" s="82">
        <f>VLOOKUP($A3,'Kursliste gesamt'!$A$10:$J$300,S$1,0)</f>
        <v>0</v>
      </c>
    </row>
    <row r="4" spans="1:20" ht="24.75">
      <c r="A4" s="138" t="s">
        <v>193</v>
      </c>
      <c r="B4" s="165" t="str">
        <f>VLOOKUP($A4,'Kursliste gesamt'!$A$10:$J$300,K$1,0)</f>
        <v>11</v>
      </c>
      <c r="C4" s="82" t="str">
        <f>VLOOKUP($A4,'Kursliste gesamt'!$A$10:$J$300,L$1,0)</f>
        <v>OW</v>
      </c>
      <c r="D4" s="82" t="str">
        <f>VLOOKUP($A4,'Kursliste gesamt'!$A$10:$J$300,M$1,0)</f>
        <v>Vorstellung Jugend-, Familien- und Suchtberatung OW</v>
      </c>
      <c r="E4" s="82" t="str">
        <f>VLOOKUP($A4,'Kursliste gesamt'!$A$10:$J$300,N$1,0)</f>
        <v>Mi, 12.11.25, 13.30 - 14.30 Uhr</v>
      </c>
      <c r="F4" s="82" t="str">
        <f>VLOOKUP($A4,'Kursliste gesamt'!$A$10:$J$300,O$1,0)</f>
        <v>Alle (nur OW)</v>
      </c>
      <c r="G4" s="82">
        <f>VLOOKUP($A4,'Kursliste gesamt'!$A$10:$J$300,P$1,0)</f>
        <v>1</v>
      </c>
      <c r="H4" s="82">
        <f>VLOOKUP($A4,'Kursliste gesamt'!$A$10:$J$300,Q$1,0)</f>
        <v>0</v>
      </c>
      <c r="I4" s="82">
        <f>VLOOKUP($A4,'Kursliste gesamt'!$A$10:$J$300,R$1,0)</f>
        <v>0</v>
      </c>
      <c r="J4" s="82">
        <f>VLOOKUP($A4,'Kursliste gesamt'!$A$10:$J$300,S$1,0)</f>
        <v>0</v>
      </c>
    </row>
    <row r="5" spans="1:20">
      <c r="A5" s="138" t="s">
        <v>195</v>
      </c>
      <c r="B5" s="165" t="str">
        <f>VLOOKUP($A5,'Kursliste gesamt'!$A$10:$J$300,K$1,0)</f>
        <v>11</v>
      </c>
      <c r="C5" s="82" t="str">
        <f>VLOOKUP($A5,'Kursliste gesamt'!$A$10:$J$300,L$1,0)</f>
        <v>OW</v>
      </c>
      <c r="D5" s="82" t="str">
        <f>VLOOKUP($A5,'Kursliste gesamt'!$A$10:$J$300,M$1,0)</f>
        <v>Vorstellung Schulpsychologischer Dienst OW</v>
      </c>
      <c r="E5" s="82" t="str">
        <f>VLOOKUP($A5,'Kursliste gesamt'!$A$10:$J$300,N$1,0)</f>
        <v>Mi, 5.11.25, 17.15 - 18.15 Uhr</v>
      </c>
      <c r="F5" s="82" t="str">
        <f>VLOOKUP($A5,'Kursliste gesamt'!$A$10:$J$300,O$1,0)</f>
        <v>Alle (nur OW)</v>
      </c>
      <c r="G5" s="82">
        <f>VLOOKUP($A5,'Kursliste gesamt'!$A$10:$J$300,P$1,0)</f>
        <v>1</v>
      </c>
      <c r="H5" s="82">
        <f>VLOOKUP($A5,'Kursliste gesamt'!$A$10:$J$300,Q$1,0)</f>
        <v>0</v>
      </c>
      <c r="I5" s="82">
        <f>VLOOKUP($A5,'Kursliste gesamt'!$A$10:$J$300,R$1,0)</f>
        <v>0</v>
      </c>
      <c r="J5" s="82">
        <f>VLOOKUP($A5,'Kursliste gesamt'!$A$10:$J$300,S$1,0)</f>
        <v>0</v>
      </c>
    </row>
    <row r="6" spans="1:20" ht="24.75">
      <c r="A6" s="138" t="s">
        <v>197</v>
      </c>
      <c r="B6" s="165" t="str">
        <f>VLOOKUP($A6,'Kursliste gesamt'!$A$10:$J$300,K$1,0)</f>
        <v>11</v>
      </c>
      <c r="C6" s="82" t="str">
        <f>VLOOKUP($A6,'Kursliste gesamt'!$A$10:$J$300,L$1,0)</f>
        <v>OW</v>
      </c>
      <c r="D6" s="82" t="str">
        <f>VLOOKUP($A6,'Kursliste gesamt'!$A$10:$J$300,M$1,0)</f>
        <v>Vorstellung Psychomotorische Therapiestelle OW</v>
      </c>
      <c r="E6" s="82" t="str">
        <f>VLOOKUP($A6,'Kursliste gesamt'!$A$10:$J$300,N$1,0)</f>
        <v>Mi, 5.11.25, 16.00 - 17.00 Uhr</v>
      </c>
      <c r="F6" s="82" t="str">
        <f>VLOOKUP($A6,'Kursliste gesamt'!$A$10:$J$300,O$1,0)</f>
        <v>Alle (nur OW)</v>
      </c>
      <c r="G6" s="82">
        <f>VLOOKUP($A6,'Kursliste gesamt'!$A$10:$J$300,P$1,0)</f>
        <v>1</v>
      </c>
      <c r="H6" s="82">
        <f>VLOOKUP($A6,'Kursliste gesamt'!$A$10:$J$300,Q$1,0)</f>
        <v>0</v>
      </c>
      <c r="I6" s="82">
        <f>VLOOKUP($A6,'Kursliste gesamt'!$A$10:$J$300,R$1,0)</f>
        <v>0</v>
      </c>
      <c r="J6" s="82">
        <f>VLOOKUP($A6,'Kursliste gesamt'!$A$10:$J$300,S$1,0)</f>
        <v>0</v>
      </c>
    </row>
    <row r="7" spans="1:20" ht="36.75">
      <c r="A7" s="138" t="s">
        <v>199</v>
      </c>
      <c r="B7" s="165" t="str">
        <f>VLOOKUP($A7,'Kursliste gesamt'!$A$10:$J$300,K$1,0)</f>
        <v>11</v>
      </c>
      <c r="C7" s="82" t="str">
        <f>VLOOKUP($A7,'Kursliste gesamt'!$A$10:$J$300,L$1,0)</f>
        <v>OW</v>
      </c>
      <c r="D7" s="82" t="str">
        <f>VLOOKUP($A7,'Kursliste gesamt'!$A$10:$J$300,M$1,0)</f>
        <v>Vorstellung Berufs- und Weiterbildungsberatung BWB (inkl. Frühintervention IV)</v>
      </c>
      <c r="E7" s="82" t="str">
        <f>VLOOKUP($A7,'Kursliste gesamt'!$A$10:$J$300,N$1,0)</f>
        <v>Do, 6.11.25, 17.30 - 18.30 Uhr</v>
      </c>
      <c r="F7" s="82" t="str">
        <f>VLOOKUP($A7,'Kursliste gesamt'!$A$10:$J$300,O$1,0)</f>
        <v>Alle (nur OW)</v>
      </c>
      <c r="G7" s="82">
        <f>VLOOKUP($A7,'Kursliste gesamt'!$A$10:$J$300,P$1,0)</f>
        <v>1</v>
      </c>
      <c r="H7" s="82">
        <f>VLOOKUP($A7,'Kursliste gesamt'!$A$10:$J$300,Q$1,0)</f>
        <v>0</v>
      </c>
      <c r="I7" s="82">
        <f>VLOOKUP($A7,'Kursliste gesamt'!$A$10:$J$300,R$1,0)</f>
        <v>0</v>
      </c>
      <c r="J7" s="82">
        <f>VLOOKUP($A7,'Kursliste gesamt'!$A$10:$J$300,S$1,0)</f>
        <v>0</v>
      </c>
    </row>
    <row r="8" spans="1:20" ht="24.75">
      <c r="A8" s="138" t="s">
        <v>220</v>
      </c>
      <c r="B8" s="165" t="str">
        <f>VLOOKUP($A8,'Kursliste gesamt'!$A$10:$J$300,K$1,0)</f>
        <v>13</v>
      </c>
      <c r="C8" s="82" t="str">
        <f>VLOOKUP($A8,'Kursliste gesamt'!$A$10:$J$300,L$1,0)</f>
        <v>OW</v>
      </c>
      <c r="D8" s="82" t="str">
        <f>VLOOKUP($A8,'Kursliste gesamt'!$A$10:$J$300,M$1,0)</f>
        <v>Ein Notfall in der Schule, auf der Exkursion oder während der Schulverlegung</v>
      </c>
      <c r="E8" s="82" t="str">
        <f>VLOOKUP($A8,'Kursliste gesamt'!$A$10:$J$300,N$1,0)</f>
        <v>Sa, 31.1.26, 08.00 - 12.00 Uhr</v>
      </c>
      <c r="F8" s="82" t="str">
        <f>VLOOKUP($A8,'Kursliste gesamt'!$A$10:$J$300,O$1,0)</f>
        <v>Alle</v>
      </c>
      <c r="G8" s="82">
        <f>VLOOKUP($A8,'Kursliste gesamt'!$A$10:$J$300,P$1,0)</f>
        <v>4</v>
      </c>
      <c r="H8" s="82">
        <f>VLOOKUP($A8,'Kursliste gesamt'!$A$10:$J$300,Q$1,0)</f>
        <v>60</v>
      </c>
      <c r="I8" s="82">
        <f>VLOOKUP($A8,'Kursliste gesamt'!$A$10:$J$300,R$1,0)</f>
        <v>24</v>
      </c>
      <c r="J8" s="82">
        <f>VLOOKUP($A8,'Kursliste gesamt'!$A$10:$J$300,S$1,0)</f>
        <v>36</v>
      </c>
    </row>
    <row r="9" spans="1:20">
      <c r="A9" s="138" t="s">
        <v>222</v>
      </c>
      <c r="B9" s="165" t="str">
        <f>VLOOKUP($A9,'Kursliste gesamt'!$A$10:$J$300,K$1,0)</f>
        <v>13</v>
      </c>
      <c r="C9" s="82" t="str">
        <f>VLOOKUP($A9,'Kursliste gesamt'!$A$10:$J$300,L$1,0)</f>
        <v>OW</v>
      </c>
      <c r="D9" s="82" t="str">
        <f>VLOOKUP($A9,'Kursliste gesamt'!$A$10:$J$300,M$1,0)</f>
        <v>Die gesunde Stimme</v>
      </c>
      <c r="E9" s="82" t="str">
        <f>VLOOKUP($A9,'Kursliste gesamt'!$A$10:$J$300,N$1,0)</f>
        <v>Do, 15.1, 29.1.26, 18.00 - 20.00 Uhr</v>
      </c>
      <c r="F9" s="82" t="str">
        <f>VLOOKUP($A9,'Kursliste gesamt'!$A$10:$J$300,O$1,0)</f>
        <v>Alle</v>
      </c>
      <c r="G9" s="82">
        <f>VLOOKUP($A9,'Kursliste gesamt'!$A$10:$J$300,P$1,0)</f>
        <v>4</v>
      </c>
      <c r="H9" s="82">
        <f>VLOOKUP($A9,'Kursliste gesamt'!$A$10:$J$300,Q$1,0)</f>
        <v>60</v>
      </c>
      <c r="I9" s="82">
        <f>VLOOKUP($A9,'Kursliste gesamt'!$A$10:$J$300,R$1,0)</f>
        <v>24</v>
      </c>
      <c r="J9" s="82">
        <f>VLOOKUP($A9,'Kursliste gesamt'!$A$10:$J$300,S$1,0)</f>
        <v>36</v>
      </c>
    </row>
    <row r="10" spans="1:20">
      <c r="A10" s="138" t="s">
        <v>223</v>
      </c>
      <c r="B10" s="165" t="str">
        <f>VLOOKUP($A10,'Kursliste gesamt'!$A$10:$J$300,K$1,0)</f>
        <v>13</v>
      </c>
      <c r="C10" s="82" t="str">
        <f>VLOOKUP($A10,'Kursliste gesamt'!$A$10:$J$300,L$1,0)</f>
        <v>OW</v>
      </c>
      <c r="D10" s="82" t="str">
        <f>VLOOKUP($A10,'Kursliste gesamt'!$A$10:$J$300,M$1,0)</f>
        <v>Die gesunde Stimme 2 (Vertiefungsmodul)</v>
      </c>
      <c r="E10" s="82" t="str">
        <f>VLOOKUP($A10,'Kursliste gesamt'!$A$10:$J$300,N$1,0)</f>
        <v>Do, 12.3., 19.3.26, 18.00 - 20.00 Uhr</v>
      </c>
      <c r="F10" s="82" t="str">
        <f>VLOOKUP($A10,'Kursliste gesamt'!$A$10:$J$300,O$1,0)</f>
        <v>Alle</v>
      </c>
      <c r="G10" s="82">
        <f>VLOOKUP($A10,'Kursliste gesamt'!$A$10:$J$300,P$1,0)</f>
        <v>4</v>
      </c>
      <c r="H10" s="82">
        <f>VLOOKUP($A10,'Kursliste gesamt'!$A$10:$J$300,Q$1,0)</f>
        <v>60</v>
      </c>
      <c r="I10" s="82">
        <f>VLOOKUP($A10,'Kursliste gesamt'!$A$10:$J$300,R$1,0)</f>
        <v>24</v>
      </c>
      <c r="J10" s="82">
        <f>VLOOKUP($A10,'Kursliste gesamt'!$A$10:$J$300,S$1,0)</f>
        <v>36</v>
      </c>
    </row>
    <row r="11" spans="1:20" ht="24.75">
      <c r="A11" s="138" t="s">
        <v>225</v>
      </c>
      <c r="B11" s="165" t="str">
        <f>VLOOKUP($A11,'Kursliste gesamt'!$A$10:$J$300,K$1,0)</f>
        <v>13</v>
      </c>
      <c r="C11" s="82" t="str">
        <f>VLOOKUP($A11,'Kursliste gesamt'!$A$10:$J$300,L$1,0)</f>
        <v>OW</v>
      </c>
      <c r="D11" s="82" t="str">
        <f>VLOOKUP($A11,'Kursliste gesamt'!$A$10:$J$300,M$1,0)</f>
        <v>BLS-AED-SRC: Erste Hilfe leisten (Grundkurs/Refresher)</v>
      </c>
      <c r="E11" s="82" t="str">
        <f>VLOOKUP($A11,'Kursliste gesamt'!$A$10:$J$300,N$1,0)</f>
        <v>Mi, 21.1.26, 13.30 - 17.00 Uhr</v>
      </c>
      <c r="F11" s="82" t="str">
        <f>VLOOKUP($A11,'Kursliste gesamt'!$A$10:$J$300,O$1,0)</f>
        <v>Alle</v>
      </c>
      <c r="G11" s="82">
        <f>VLOOKUP($A11,'Kursliste gesamt'!$A$10:$J$300,P$1,0)</f>
        <v>3.5</v>
      </c>
      <c r="H11" s="82">
        <f>VLOOKUP($A11,'Kursliste gesamt'!$A$10:$J$300,Q$1,0)</f>
        <v>52.5</v>
      </c>
      <c r="I11" s="82">
        <f>VLOOKUP($A11,'Kursliste gesamt'!$A$10:$J$300,R$1,0)</f>
        <v>21</v>
      </c>
      <c r="J11" s="82">
        <f>VLOOKUP($A11,'Kursliste gesamt'!$A$10:$J$300,S$1,0)</f>
        <v>31.5</v>
      </c>
    </row>
    <row r="12" spans="1:20">
      <c r="A12" s="138" t="s">
        <v>228</v>
      </c>
      <c r="B12" s="165" t="str">
        <f>VLOOKUP($A12,'Kursliste gesamt'!$A$10:$J$300,K$1,0)</f>
        <v>13</v>
      </c>
      <c r="C12" s="82" t="str">
        <f>VLOOKUP($A12,'Kursliste gesamt'!$A$10:$J$300,L$1,0)</f>
        <v>OW</v>
      </c>
      <c r="D12" s="82" t="str">
        <f>VLOOKUP($A12,'Kursliste gesamt'!$A$10:$J$300,M$1,0)</f>
        <v>Fesselndes Storytelling in der Schule</v>
      </c>
      <c r="E12" s="82" t="str">
        <f>VLOOKUP($A12,'Kursliste gesamt'!$A$10:$J$300,N$1,0)</f>
        <v>Sa, 29.11.25, 08.30 - 16.30 Uhr</v>
      </c>
      <c r="F12" s="82" t="str">
        <f>VLOOKUP($A12,'Kursliste gesamt'!$A$10:$J$300,O$1,0)</f>
        <v>Alle</v>
      </c>
      <c r="G12" s="82">
        <f>VLOOKUP($A12,'Kursliste gesamt'!$A$10:$J$300,P$1,0)</f>
        <v>6.5</v>
      </c>
      <c r="H12" s="82">
        <f>VLOOKUP($A12,'Kursliste gesamt'!$A$10:$J$300,Q$1,0)</f>
        <v>97.5</v>
      </c>
      <c r="I12" s="82">
        <f>VLOOKUP($A12,'Kursliste gesamt'!$A$10:$J$300,R$1,0)</f>
        <v>39</v>
      </c>
      <c r="J12" s="82">
        <f>VLOOKUP($A12,'Kursliste gesamt'!$A$10:$J$300,S$1,0)</f>
        <v>58.5</v>
      </c>
    </row>
    <row r="13" spans="1:20" ht="24.75">
      <c r="A13" s="138" t="s">
        <v>231</v>
      </c>
      <c r="B13" s="165" t="str">
        <f>VLOOKUP($A13,'Kursliste gesamt'!$A$10:$J$300,K$1,0)</f>
        <v>13</v>
      </c>
      <c r="C13" s="82" t="str">
        <f>VLOOKUP($A13,'Kursliste gesamt'!$A$10:$J$300,L$1,0)</f>
        <v>OW</v>
      </c>
      <c r="D13" s="82" t="str">
        <f>VLOOKUP($A13,'Kursliste gesamt'!$A$10:$J$300,M$1,0)</f>
        <v>Yoga – Körper und Geist zur Ruhe bringen</v>
      </c>
      <c r="E13" s="82" t="str">
        <f>VLOOKUP($A13,'Kursliste gesamt'!$A$10:$J$300,N$1,0)</f>
        <v>Fr, 7.11., 21.11., 28.11., 5.12.25, 17.00 - 18.15 Uhr</v>
      </c>
      <c r="F13" s="82" t="str">
        <f>VLOOKUP($A13,'Kursliste gesamt'!$A$10:$J$300,O$1,0)</f>
        <v>Alle</v>
      </c>
      <c r="G13" s="82">
        <f>VLOOKUP($A13,'Kursliste gesamt'!$A$10:$J$300,P$1,0)</f>
        <v>5</v>
      </c>
      <c r="H13" s="82">
        <f>VLOOKUP($A13,'Kursliste gesamt'!$A$10:$J$300,Q$1,0)</f>
        <v>75</v>
      </c>
      <c r="I13" s="82">
        <f>VLOOKUP($A13,'Kursliste gesamt'!$A$10:$J$300,R$1,0)</f>
        <v>30</v>
      </c>
      <c r="J13" s="82">
        <f>VLOOKUP($A13,'Kursliste gesamt'!$A$10:$J$300,S$1,0)</f>
        <v>45</v>
      </c>
    </row>
    <row r="14" spans="1:20">
      <c r="A14" s="138" t="s">
        <v>251</v>
      </c>
      <c r="B14" s="165" t="str">
        <f>VLOOKUP($A14,'Kursliste gesamt'!$A$10:$J$300,K$1,0)</f>
        <v>14</v>
      </c>
      <c r="C14" s="82" t="str">
        <f>VLOOKUP($A14,'Kursliste gesamt'!$A$10:$J$300,L$1,0)</f>
        <v>OW</v>
      </c>
      <c r="D14" s="82" t="str">
        <f>VLOOKUP($A14,'Kursliste gesamt'!$A$10:$J$300,M$1,0)</f>
        <v xml:space="preserve">Türöffner in der Kommunikation </v>
      </c>
      <c r="E14" s="82" t="str">
        <f>VLOOKUP($A14,'Kursliste gesamt'!$A$10:$J$300,N$1,0)</f>
        <v>Mi, 29.10., 12.11.25, 13.30 - 17.30 Uhr</v>
      </c>
      <c r="F14" s="82" t="str">
        <f>VLOOKUP($A14,'Kursliste gesamt'!$A$10:$J$300,O$1,0)</f>
        <v>Alle</v>
      </c>
      <c r="G14" s="82">
        <f>VLOOKUP($A14,'Kursliste gesamt'!$A$10:$J$300,P$1,0)</f>
        <v>8</v>
      </c>
      <c r="H14" s="82">
        <f>VLOOKUP($A14,'Kursliste gesamt'!$A$10:$J$300,Q$1,0)</f>
        <v>120</v>
      </c>
      <c r="I14" s="82">
        <f>VLOOKUP($A14,'Kursliste gesamt'!$A$10:$J$300,R$1,0)</f>
        <v>48</v>
      </c>
      <c r="J14" s="82">
        <f>VLOOKUP($A14,'Kursliste gesamt'!$A$10:$J$300,S$1,0)</f>
        <v>72</v>
      </c>
    </row>
    <row r="15" spans="1:20" ht="24.75">
      <c r="A15" s="138" t="s">
        <v>253</v>
      </c>
      <c r="B15" s="165" t="str">
        <f>VLOOKUP($A15,'Kursliste gesamt'!$A$10:$J$300,K$1,0)</f>
        <v>14</v>
      </c>
      <c r="C15" s="82" t="str">
        <f>VLOOKUP($A15,'Kursliste gesamt'!$A$10:$J$300,L$1,0)</f>
        <v>OW</v>
      </c>
      <c r="D15" s="82" t="str">
        <f>VLOOKUP($A15,'Kursliste gesamt'!$A$10:$J$300,M$1,0)</f>
        <v>Kindesschutz in Zusammenarbeit mit der KESB</v>
      </c>
      <c r="E15" s="82" t="str">
        <f>VLOOKUP($A15,'Kursliste gesamt'!$A$10:$J$300,N$1,0)</f>
        <v>Mo, 19.1.26, 18.00 - 20.00 Uhr</v>
      </c>
      <c r="F15" s="82" t="str">
        <f>VLOOKUP($A15,'Kursliste gesamt'!$A$10:$J$300,O$1,0)</f>
        <v>Alle</v>
      </c>
      <c r="G15" s="82">
        <f>VLOOKUP($A15,'Kursliste gesamt'!$A$10:$J$300,P$1,0)</f>
        <v>2</v>
      </c>
      <c r="H15" s="82">
        <f>VLOOKUP($A15,'Kursliste gesamt'!$A$10:$J$300,Q$1,0)</f>
        <v>30</v>
      </c>
      <c r="I15" s="82">
        <f>VLOOKUP($A15,'Kursliste gesamt'!$A$10:$J$300,R$1,0)</f>
        <v>12</v>
      </c>
      <c r="J15" s="82">
        <f>VLOOKUP($A15,'Kursliste gesamt'!$A$10:$J$300,S$1,0)</f>
        <v>18</v>
      </c>
    </row>
    <row r="16" spans="1:20" ht="36.75">
      <c r="A16" s="138" t="s">
        <v>267</v>
      </c>
      <c r="B16" s="165" t="str">
        <f>VLOOKUP($A16,'Kursliste gesamt'!$A$10:$J$300,K$1,0)</f>
        <v>15</v>
      </c>
      <c r="C16" s="82" t="str">
        <f>VLOOKUP($A16,'Kursliste gesamt'!$A$10:$J$300,L$1,0)</f>
        <v>OW</v>
      </c>
      <c r="D16" s="82" t="str">
        <f>VLOOKUP($A16,'Kursliste gesamt'!$A$10:$J$300,M$1,0)</f>
        <v>Effektives Ressourcenmanagement: Arbeitsorganisation für Lehrpersonen – Mehr Zeit, Energie und Fokus im Schulalltag</v>
      </c>
      <c r="E16" s="82" t="str">
        <f>VLOOKUP($A16,'Kursliste gesamt'!$A$10:$J$300,N$1,0)</f>
        <v>Do, 30.10., 6.11.25, 17.30 - 19.30 Uhr</v>
      </c>
      <c r="F16" s="82" t="str">
        <f>VLOOKUP($A16,'Kursliste gesamt'!$A$10:$J$300,O$1,0)</f>
        <v>LP</v>
      </c>
      <c r="G16" s="82">
        <f>VLOOKUP($A16,'Kursliste gesamt'!$A$10:$J$300,P$1,0)</f>
        <v>4</v>
      </c>
      <c r="H16" s="82">
        <f>VLOOKUP($A16,'Kursliste gesamt'!$A$10:$J$300,Q$1,0)</f>
        <v>60</v>
      </c>
      <c r="I16" s="82">
        <f>VLOOKUP($A16,'Kursliste gesamt'!$A$10:$J$300,R$1,0)</f>
        <v>24</v>
      </c>
      <c r="J16" s="82">
        <f>VLOOKUP($A16,'Kursliste gesamt'!$A$10:$J$300,S$1,0)</f>
        <v>36</v>
      </c>
    </row>
    <row r="17" spans="1:10">
      <c r="A17" s="138" t="s">
        <v>269</v>
      </c>
      <c r="B17" s="165" t="str">
        <f>VLOOKUP($A17,'Kursliste gesamt'!$A$10:$J$300,K$1,0)</f>
        <v>15</v>
      </c>
      <c r="C17" s="82" t="str">
        <f>VLOOKUP($A17,'Kursliste gesamt'!$A$10:$J$300,L$1,0)</f>
        <v>OW</v>
      </c>
      <c r="D17" s="82" t="str">
        <f>VLOOKUP($A17,'Kursliste gesamt'!$A$10:$J$300,M$1,0)</f>
        <v>Erfolgsfaktor Pause – take a break</v>
      </c>
      <c r="E17" s="82" t="str">
        <f>VLOOKUP($A17,'Kursliste gesamt'!$A$10:$J$300,N$1,0)</f>
        <v>Mi, 4.3, 18.3.26, 13.30-17.00 Uhr</v>
      </c>
      <c r="F17" s="82" t="str">
        <f>VLOOKUP($A17,'Kursliste gesamt'!$A$10:$J$300,O$1,0)</f>
        <v>Alle</v>
      </c>
      <c r="G17" s="82">
        <f>VLOOKUP($A17,'Kursliste gesamt'!$A$10:$J$300,P$1,0)</f>
        <v>7</v>
      </c>
      <c r="H17" s="82">
        <f>VLOOKUP($A17,'Kursliste gesamt'!$A$10:$J$300,Q$1,0)</f>
        <v>105</v>
      </c>
      <c r="I17" s="82">
        <f>VLOOKUP($A17,'Kursliste gesamt'!$A$10:$J$300,R$1,0)</f>
        <v>42</v>
      </c>
      <c r="J17" s="82">
        <f>VLOOKUP($A17,'Kursliste gesamt'!$A$10:$J$300,S$1,0)</f>
        <v>63</v>
      </c>
    </row>
    <row r="18" spans="1:10" ht="24.75">
      <c r="A18" s="138" t="s">
        <v>283</v>
      </c>
      <c r="B18" s="165" t="str">
        <f>VLOOKUP($A18,'Kursliste gesamt'!$A$10:$J$300,K$1,0)</f>
        <v>21</v>
      </c>
      <c r="C18" s="82" t="str">
        <f>VLOOKUP($A18,'Kursliste gesamt'!$A$10:$J$300,L$1,0)</f>
        <v>OW</v>
      </c>
      <c r="D18" s="82" t="str">
        <f>VLOOKUP($A18,'Kursliste gesamt'!$A$10:$J$300,M$1,0)</f>
        <v>Gemeinsam stark: Erfolgreiche Teamarbeit und Kooperation in der Klasse fördern</v>
      </c>
      <c r="E18" s="82" t="str">
        <f>VLOOKUP($A18,'Kursliste gesamt'!$A$10:$J$300,N$1,0)</f>
        <v>Do, 26.2., 5.3.26, 17.30 - 19.30 Uhr</v>
      </c>
      <c r="F18" s="82" t="str">
        <f>VLOOKUP($A18,'Kursliste gesamt'!$A$10:$J$300,O$1,0)</f>
        <v>LP</v>
      </c>
      <c r="G18" s="82">
        <f>VLOOKUP($A18,'Kursliste gesamt'!$A$10:$J$300,P$1,0)</f>
        <v>4</v>
      </c>
      <c r="H18" s="82">
        <f>VLOOKUP($A18,'Kursliste gesamt'!$A$10:$J$300,Q$1,0)</f>
        <v>60</v>
      </c>
      <c r="I18" s="82">
        <f>VLOOKUP($A18,'Kursliste gesamt'!$A$10:$J$300,R$1,0)</f>
        <v>24</v>
      </c>
      <c r="J18" s="82">
        <f>VLOOKUP($A18,'Kursliste gesamt'!$A$10:$J$300,S$1,0)</f>
        <v>36</v>
      </c>
    </row>
    <row r="19" spans="1:10" ht="24.75">
      <c r="A19" s="138" t="s">
        <v>284</v>
      </c>
      <c r="B19" s="165" t="str">
        <f>VLOOKUP($A19,'Kursliste gesamt'!$A$10:$J$300,K$1,0)</f>
        <v>21</v>
      </c>
      <c r="C19" s="82" t="str">
        <f>VLOOKUP($A19,'Kursliste gesamt'!$A$10:$J$300,L$1,0)</f>
        <v>OW</v>
      </c>
      <c r="D19" s="82" t="str">
        <f>VLOOKUP($A19,'Kursliste gesamt'!$A$10:$J$300,M$1,0)</f>
        <v>Zusammenarbeit: Stark und verbindend wie ein Seil</v>
      </c>
      <c r="E19" s="82" t="str">
        <f>VLOOKUP($A19,'Kursliste gesamt'!$A$10:$J$300,N$1,0)</f>
        <v>Sa, 14.3.26, 08.30 - 17.00 Uhr</v>
      </c>
      <c r="F19" s="82" t="str">
        <f>VLOOKUP($A19,'Kursliste gesamt'!$A$10:$J$300,O$1,0)</f>
        <v>Z 2 + 3</v>
      </c>
      <c r="G19" s="82">
        <f>VLOOKUP($A19,'Kursliste gesamt'!$A$10:$J$300,P$1,0)</f>
        <v>7</v>
      </c>
      <c r="H19" s="82">
        <f>VLOOKUP($A19,'Kursliste gesamt'!$A$10:$J$300,Q$1,0)</f>
        <v>105</v>
      </c>
      <c r="I19" s="82">
        <f>VLOOKUP($A19,'Kursliste gesamt'!$A$10:$J$300,R$1,0)</f>
        <v>42</v>
      </c>
      <c r="J19" s="82">
        <f>VLOOKUP($A19,'Kursliste gesamt'!$A$10:$J$300,S$1,0)</f>
        <v>63</v>
      </c>
    </row>
    <row r="20" spans="1:10">
      <c r="A20" s="138" t="s">
        <v>285</v>
      </c>
      <c r="B20" s="165" t="str">
        <f>VLOOKUP($A20,'Kursliste gesamt'!$A$10:$J$300,K$1,0)</f>
        <v>21</v>
      </c>
      <c r="C20" s="82" t="str">
        <f>VLOOKUP($A20,'Kursliste gesamt'!$A$10:$J$300,L$1,0)</f>
        <v>OW</v>
      </c>
      <c r="D20" s="82" t="str">
        <f>VLOOKUP($A20,'Kursliste gesamt'!$A$10:$J$300,M$1,0)</f>
        <v>Essstörungen bei Kindern und Jugendlichen</v>
      </c>
      <c r="E20" s="82" t="str">
        <f>VLOOKUP($A20,'Kursliste gesamt'!$A$10:$J$300,N$1,0)</f>
        <v>Do, 11.9.25, 18.00 - 20.30 Uhr</v>
      </c>
      <c r="F20" s="82" t="str">
        <f>VLOOKUP($A20,'Kursliste gesamt'!$A$10:$J$300,O$1,0)</f>
        <v>Alle</v>
      </c>
      <c r="G20" s="82">
        <f>VLOOKUP($A20,'Kursliste gesamt'!$A$10:$J$300,P$1,0)</f>
        <v>2.5</v>
      </c>
      <c r="H20" s="82">
        <f>VLOOKUP($A20,'Kursliste gesamt'!$A$10:$J$300,Q$1,0)</f>
        <v>0</v>
      </c>
      <c r="I20" s="82">
        <f>VLOOKUP($A20,'Kursliste gesamt'!$A$10:$J$300,R$1,0)</f>
        <v>0</v>
      </c>
      <c r="J20" s="82">
        <f>VLOOKUP($A20,'Kursliste gesamt'!$A$10:$J$300,S$1,0)</f>
        <v>0</v>
      </c>
    </row>
    <row r="21" spans="1:10" ht="24.75">
      <c r="A21" s="138" t="s">
        <v>312</v>
      </c>
      <c r="B21" s="165" t="str">
        <f>VLOOKUP($A21,'Kursliste gesamt'!$A$10:$J$300,K$1,0)</f>
        <v>22</v>
      </c>
      <c r="C21" s="82" t="str">
        <f>VLOOKUP($A21,'Kursliste gesamt'!$A$10:$J$300,L$1,0)</f>
        <v>OW</v>
      </c>
      <c r="D21" s="82" t="str">
        <f>VLOOKUP($A21,'Kursliste gesamt'!$A$10:$J$300,M$1,0)</f>
        <v xml:space="preserve">Enrichmentangebote für Schülerinnen und Schüler mit hohem Leistungspotenzial </v>
      </c>
      <c r="E21" s="82" t="str">
        <f>VLOOKUP($A21,'Kursliste gesamt'!$A$10:$J$300,N$1,0)</f>
        <v>Mi, 5.11.25, 13.30 - 17.00 Uhr</v>
      </c>
      <c r="F21" s="82" t="str">
        <f>VLOOKUP($A21,'Kursliste gesamt'!$A$10:$J$300,O$1,0)</f>
        <v>US, Z 2, SHP, BBF</v>
      </c>
      <c r="G21" s="82">
        <f>VLOOKUP($A21,'Kursliste gesamt'!$A$10:$J$300,P$1,0)</f>
        <v>3.5</v>
      </c>
      <c r="H21" s="82">
        <f>VLOOKUP($A21,'Kursliste gesamt'!$A$10:$J$300,Q$1,0)</f>
        <v>52.5</v>
      </c>
      <c r="I21" s="82">
        <f>VLOOKUP($A21,'Kursliste gesamt'!$A$10:$J$300,R$1,0)</f>
        <v>21</v>
      </c>
      <c r="J21" s="82">
        <f>VLOOKUP($A21,'Kursliste gesamt'!$A$10:$J$300,S$1,0)</f>
        <v>31.5</v>
      </c>
    </row>
    <row r="22" spans="1:10" ht="24.75">
      <c r="A22" s="138" t="s">
        <v>314</v>
      </c>
      <c r="B22" s="165" t="str">
        <f>VLOOKUP($A22,'Kursliste gesamt'!$A$10:$J$300,K$1,0)</f>
        <v>22</v>
      </c>
      <c r="C22" s="82" t="str">
        <f>VLOOKUP($A22,'Kursliste gesamt'!$A$10:$J$300,L$1,0)</f>
        <v>OW</v>
      </c>
      <c r="D22" s="82" t="str">
        <f>VLOOKUP($A22,'Kursliste gesamt'!$A$10:$J$300,M$1,0)</f>
        <v>SPIEL(T)RÄUME: für mehr Chancengerechtigkeit in der Schule</v>
      </c>
      <c r="E22" s="82" t="str">
        <f>VLOOKUP($A22,'Kursliste gesamt'!$A$10:$J$300,N$1,0)</f>
        <v>Sa, 8.11.25, 09.00 - 16.00 Uhr</v>
      </c>
      <c r="F22" s="82" t="str">
        <f>VLOOKUP($A22,'Kursliste gesamt'!$A$10:$J$300,O$1,0)</f>
        <v>Alle</v>
      </c>
      <c r="G22" s="82">
        <f>VLOOKUP($A22,'Kursliste gesamt'!$A$10:$J$300,P$1,0)</f>
        <v>6</v>
      </c>
      <c r="H22" s="82">
        <f>VLOOKUP($A22,'Kursliste gesamt'!$A$10:$J$300,Q$1,0)</f>
        <v>90</v>
      </c>
      <c r="I22" s="82">
        <f>VLOOKUP($A22,'Kursliste gesamt'!$A$10:$J$300,R$1,0)</f>
        <v>36</v>
      </c>
      <c r="J22" s="82">
        <f>VLOOKUP($A22,'Kursliste gesamt'!$A$10:$J$300,S$1,0)</f>
        <v>54</v>
      </c>
    </row>
    <row r="23" spans="1:10" ht="36.75">
      <c r="A23" s="138" t="s">
        <v>316</v>
      </c>
      <c r="B23" s="165" t="str">
        <f>VLOOKUP($A23,'Kursliste gesamt'!$A$10:$J$300,K$1,0)</f>
        <v>22</v>
      </c>
      <c r="C23" s="82" t="str">
        <f>VLOOKUP($A23,'Kursliste gesamt'!$A$10:$J$300,L$1,0)</f>
        <v>OW</v>
      </c>
      <c r="D23" s="82" t="str">
        <f>VLOOKUP($A23,'Kursliste gesamt'!$A$10:$J$300,M$1,0)</f>
        <v>Trauern Kinder und Jugendliche anders? Kompetent begleiten und handeln in Krisen- und Verlustsituationen</v>
      </c>
      <c r="E23" s="82" t="str">
        <f>VLOOKUP($A23,'Kursliste gesamt'!$A$10:$J$300,N$1,0)</f>
        <v>Sa, 15.11.25, 08.30 - 16.30 Uhr</v>
      </c>
      <c r="F23" s="82" t="str">
        <f>VLOOKUP($A23,'Kursliste gesamt'!$A$10:$J$300,O$1,0)</f>
        <v>Alle</v>
      </c>
      <c r="G23" s="82">
        <f>VLOOKUP($A23,'Kursliste gesamt'!$A$10:$J$300,P$1,0)</f>
        <v>6.5</v>
      </c>
      <c r="H23" s="82">
        <f>VLOOKUP($A23,'Kursliste gesamt'!$A$10:$J$300,Q$1,0)</f>
        <v>97.5</v>
      </c>
      <c r="I23" s="82">
        <f>VLOOKUP($A23,'Kursliste gesamt'!$A$10:$J$300,R$1,0)</f>
        <v>39</v>
      </c>
      <c r="J23" s="82">
        <f>VLOOKUP($A23,'Kursliste gesamt'!$A$10:$J$300,S$1,0)</f>
        <v>58.5</v>
      </c>
    </row>
    <row r="24" spans="1:10" ht="36.75">
      <c r="A24" s="138" t="s">
        <v>344</v>
      </c>
      <c r="B24" s="165" t="str">
        <f>VLOOKUP($A24,'Kursliste gesamt'!$A$10:$J$300,K$1,0)</f>
        <v>23</v>
      </c>
      <c r="C24" s="82" t="str">
        <f>VLOOKUP($A24,'Kursliste gesamt'!$A$10:$J$300,L$1,0)</f>
        <v>OW</v>
      </c>
      <c r="D24" s="82" t="str">
        <f>VLOOKUP($A24,'Kursliste gesamt'!$A$10:$J$300,M$1,0)</f>
        <v>Rund um Prüfungen – wie Kinder und Jugendliche optimal vorbereitet werden können</v>
      </c>
      <c r="E24" s="82" t="str">
        <f>VLOOKUP($A24,'Kursliste gesamt'!$A$10:$J$300,N$1,0)</f>
        <v>Do, 13.11.25, 17.30 - 20.30 Uhr</v>
      </c>
      <c r="F24" s="82" t="str">
        <f>VLOOKUP($A24,'Kursliste gesamt'!$A$10:$J$300,O$1,0)</f>
        <v>Z 2 + 3, SHP</v>
      </c>
      <c r="G24" s="82">
        <f>VLOOKUP($A24,'Kursliste gesamt'!$A$10:$J$300,P$1,0)</f>
        <v>3</v>
      </c>
      <c r="H24" s="82">
        <f>VLOOKUP($A24,'Kursliste gesamt'!$A$10:$J$300,Q$1,0)</f>
        <v>45</v>
      </c>
      <c r="I24" s="82">
        <f>VLOOKUP($A24,'Kursliste gesamt'!$A$10:$J$300,R$1,0)</f>
        <v>18</v>
      </c>
      <c r="J24" s="82">
        <f>VLOOKUP($A24,'Kursliste gesamt'!$A$10:$J$300,S$1,0)</f>
        <v>27</v>
      </c>
    </row>
    <row r="25" spans="1:10" ht="24.75">
      <c r="A25" s="138" t="s">
        <v>347</v>
      </c>
      <c r="B25" s="165" t="str">
        <f>VLOOKUP($A25,'Kursliste gesamt'!$A$10:$J$300,K$1,0)</f>
        <v>23</v>
      </c>
      <c r="C25" s="82" t="str">
        <f>VLOOKUP($A25,'Kursliste gesamt'!$A$10:$J$300,L$1,0)</f>
        <v>OW</v>
      </c>
      <c r="D25" s="82" t="str">
        <f>VLOOKUP($A25,'Kursliste gesamt'!$A$10:$J$300,M$1,0)</f>
        <v xml:space="preserve">"Ich weiss, dass ich das kann!"  – Selbstwirksamkeit bei Kindern fördern </v>
      </c>
      <c r="E25" s="82" t="str">
        <f>VLOOKUP($A25,'Kursliste gesamt'!$A$10:$J$300,N$1,0)</f>
        <v>Sa, 24.1.26, 08.30 - 17.00 Uhr</v>
      </c>
      <c r="F25" s="82" t="str">
        <f>VLOOKUP($A25,'Kursliste gesamt'!$A$10:$J$300,O$1,0)</f>
        <v>Alle</v>
      </c>
      <c r="G25" s="82">
        <f>VLOOKUP($A25,'Kursliste gesamt'!$A$10:$J$300,P$1,0)</f>
        <v>7</v>
      </c>
      <c r="H25" s="82">
        <f>VLOOKUP($A25,'Kursliste gesamt'!$A$10:$J$300,Q$1,0)</f>
        <v>63</v>
      </c>
      <c r="I25" s="82">
        <f>VLOOKUP($A25,'Kursliste gesamt'!$A$10:$J$300,R$1,0)</f>
        <v>0</v>
      </c>
      <c r="J25" s="82">
        <f>VLOOKUP($A25,'Kursliste gesamt'!$A$10:$J$300,S$1,0)</f>
        <v>63</v>
      </c>
    </row>
    <row r="26" spans="1:10" ht="24.75">
      <c r="A26" s="138" t="s">
        <v>350</v>
      </c>
      <c r="B26" s="165" t="str">
        <f>VLOOKUP($A26,'Kursliste gesamt'!$A$10:$J$300,K$1,0)</f>
        <v>23</v>
      </c>
      <c r="C26" s="82" t="str">
        <f>VLOOKUP($A26,'Kursliste gesamt'!$A$10:$J$300,L$1,0)</f>
        <v>OW</v>
      </c>
      <c r="D26" s="82" t="str">
        <f>VLOOKUP($A26,'Kursliste gesamt'!$A$10:$J$300,M$1,0)</f>
        <v>"Vielfältiges" Papier im Kindergarten- und im Schulalltag</v>
      </c>
      <c r="E26" s="82" t="str">
        <f>VLOOKUP($A26,'Kursliste gesamt'!$A$10:$J$300,N$1,0)</f>
        <v>Sa, 22.11.25, 09.00 - 16.30 Uhr</v>
      </c>
      <c r="F26" s="82" t="str">
        <f>VLOOKUP($A26,'Kursliste gesamt'!$A$10:$J$300,O$1,0)</f>
        <v>Z 1, SHP, DaZ, BBF, PMT</v>
      </c>
      <c r="G26" s="82">
        <f>VLOOKUP($A26,'Kursliste gesamt'!$A$10:$J$300,P$1,0)</f>
        <v>6</v>
      </c>
      <c r="H26" s="82">
        <f>VLOOKUP($A26,'Kursliste gesamt'!$A$10:$J$300,Q$1,0)</f>
        <v>90</v>
      </c>
      <c r="I26" s="82">
        <f>VLOOKUP($A26,'Kursliste gesamt'!$A$10:$J$300,R$1,0)</f>
        <v>36</v>
      </c>
      <c r="J26" s="82">
        <f>VLOOKUP($A26,'Kursliste gesamt'!$A$10:$J$300,S$1,0)</f>
        <v>54</v>
      </c>
    </row>
    <row r="27" spans="1:10" ht="24.75">
      <c r="A27" s="138" t="s">
        <v>352</v>
      </c>
      <c r="B27" s="165" t="str">
        <f>VLOOKUP($A27,'Kursliste gesamt'!$A$10:$J$300,K$1,0)</f>
        <v>23</v>
      </c>
      <c r="C27" s="82" t="str">
        <f>VLOOKUP($A27,'Kursliste gesamt'!$A$10:$J$300,L$1,0)</f>
        <v>OW</v>
      </c>
      <c r="D27" s="82" t="str">
        <f>VLOOKUP($A27,'Kursliste gesamt'!$A$10:$J$300,M$1,0)</f>
        <v>Überfachliche Kompetenzen stärken</v>
      </c>
      <c r="E27" s="82" t="str">
        <f>VLOOKUP($A27,'Kursliste gesamt'!$A$10:$J$300,N$1,0)</f>
        <v>Holkurs</v>
      </c>
      <c r="F27" s="82" t="str">
        <f>VLOOKUP($A27,'Kursliste gesamt'!$A$10:$J$300,O$1,0)</f>
        <v>LP, SL, SEK II (nur OW)</v>
      </c>
      <c r="G27" s="82">
        <f>VLOOKUP($A27,'Kursliste gesamt'!$A$10:$J$300,P$1,0)</f>
        <v>7</v>
      </c>
      <c r="H27" s="82">
        <f>VLOOKUP($A27,'Kursliste gesamt'!$A$10:$J$300,Q$1,0)</f>
        <v>105</v>
      </c>
      <c r="I27" s="82">
        <f>VLOOKUP($A27,'Kursliste gesamt'!$A$10:$J$300,R$1,0)</f>
        <v>0</v>
      </c>
      <c r="J27" s="82">
        <f>VLOOKUP($A27,'Kursliste gesamt'!$A$10:$J$300,S$1,0)</f>
        <v>105</v>
      </c>
    </row>
    <row r="28" spans="1:10" ht="24.75">
      <c r="A28" s="138" t="s">
        <v>286</v>
      </c>
      <c r="B28" s="165" t="str">
        <f>VLOOKUP($A28,'Kursliste gesamt'!$A$10:$J$300,K$1,0)</f>
        <v>24</v>
      </c>
      <c r="C28" s="82" t="str">
        <f>VLOOKUP($A28,'Kursliste gesamt'!$A$10:$J$300,L$1,0)</f>
        <v>OW</v>
      </c>
      <c r="D28" s="82" t="str">
        <f>VLOOKUP($A28,'Kursliste gesamt'!$A$10:$J$300,M$1,0)</f>
        <v>«Humor als Kraftquelle für ein positives Lernklima»</v>
      </c>
      <c r="E28" s="82" t="str">
        <f>VLOOKUP($A28,'Kursliste gesamt'!$A$10:$J$300,N$1,0)</f>
        <v>Sa, 13.9.25, 09.00 - 16.00 Uhr</v>
      </c>
      <c r="F28" s="82" t="str">
        <f>VLOOKUP($A28,'Kursliste gesamt'!$A$10:$J$300,O$1,0)</f>
        <v>Alle</v>
      </c>
      <c r="G28" s="82">
        <f>VLOOKUP($A28,'Kursliste gesamt'!$A$10:$J$300,P$1,0)</f>
        <v>6</v>
      </c>
      <c r="H28" s="82">
        <f>VLOOKUP($A28,'Kursliste gesamt'!$A$10:$J$300,Q$1,0)</f>
        <v>54</v>
      </c>
      <c r="I28" s="82">
        <f>VLOOKUP($A28,'Kursliste gesamt'!$A$10:$J$300,R$1,0)</f>
        <v>0</v>
      </c>
      <c r="J28" s="82">
        <f>VLOOKUP($A28,'Kursliste gesamt'!$A$10:$J$300,S$1,0)</f>
        <v>54</v>
      </c>
    </row>
    <row r="29" spans="1:10" ht="24.75">
      <c r="A29" s="138" t="s">
        <v>402</v>
      </c>
      <c r="B29" s="165" t="str">
        <f>VLOOKUP($A29,'Kursliste gesamt'!$A$10:$J$300,K$1,0)</f>
        <v>31</v>
      </c>
      <c r="C29" s="82" t="str">
        <f>VLOOKUP($A29,'Kursliste gesamt'!$A$10:$J$300,L$1,0)</f>
        <v>OW</v>
      </c>
      <c r="D29" s="82" t="str">
        <f>VLOOKUP($A29,'Kursliste gesamt'!$A$10:$J$300,M$1,0)</f>
        <v>Lesefeuer entfachen; Praxisideen für den Unterricht und die Eltern zuhause</v>
      </c>
      <c r="E29" s="82" t="str">
        <f>VLOOKUP($A29,'Kursliste gesamt'!$A$10:$J$300,N$1,0)</f>
        <v>Mo, 8.9.25, 17.15 - 19.15 Uhr</v>
      </c>
      <c r="F29" s="82" t="str">
        <f>VLOOKUP($A29,'Kursliste gesamt'!$A$10:$J$300,O$1,0)</f>
        <v>US, MS I, SHP, DaZ</v>
      </c>
      <c r="G29" s="82">
        <f>VLOOKUP($A29,'Kursliste gesamt'!$A$10:$J$300,P$1,0)</f>
        <v>2</v>
      </c>
      <c r="H29" s="82">
        <f>VLOOKUP($A29,'Kursliste gesamt'!$A$10:$J$300,Q$1,0)</f>
        <v>30</v>
      </c>
      <c r="I29" s="82">
        <f>VLOOKUP($A29,'Kursliste gesamt'!$A$10:$J$300,R$1,0)</f>
        <v>12</v>
      </c>
      <c r="J29" s="82">
        <f>VLOOKUP($A29,'Kursliste gesamt'!$A$10:$J$300,S$1,0)</f>
        <v>18</v>
      </c>
    </row>
    <row r="30" spans="1:10">
      <c r="A30" s="138" t="s">
        <v>406</v>
      </c>
      <c r="B30" s="165" t="str">
        <f>VLOOKUP($A30,'Kursliste gesamt'!$A$10:$J$300,K$1,0)</f>
        <v>31</v>
      </c>
      <c r="C30" s="82" t="str">
        <f>VLOOKUP($A30,'Kursliste gesamt'!$A$10:$J$300,L$1,0)</f>
        <v>OW</v>
      </c>
      <c r="D30" s="82" t="str">
        <f>VLOOKUP($A30,'Kursliste gesamt'!$A$10:$J$300,M$1,0)</f>
        <v>Zündende Ideen rund um Klassenlektüren</v>
      </c>
      <c r="E30" s="82" t="str">
        <f>VLOOKUP($A30,'Kursliste gesamt'!$A$10:$J$300,N$1,0)</f>
        <v>Mi, 29.10.25, 13.30 - 17.00 Uhr</v>
      </c>
      <c r="F30" s="82" t="str">
        <f>VLOOKUP($A30,'Kursliste gesamt'!$A$10:$J$300,O$1,0)</f>
        <v>Z 3</v>
      </c>
      <c r="G30" s="82">
        <f>VLOOKUP($A30,'Kursliste gesamt'!$A$10:$J$300,P$1,0)</f>
        <v>3.5</v>
      </c>
      <c r="H30" s="82">
        <f>VLOOKUP($A30,'Kursliste gesamt'!$A$10:$J$300,Q$1,0)</f>
        <v>52.5</v>
      </c>
      <c r="I30" s="82">
        <f>VLOOKUP($A30,'Kursliste gesamt'!$A$10:$J$300,R$1,0)</f>
        <v>21</v>
      </c>
      <c r="J30" s="82">
        <f>VLOOKUP($A30,'Kursliste gesamt'!$A$10:$J$300,S$1,0)</f>
        <v>31.5</v>
      </c>
    </row>
    <row r="31" spans="1:10">
      <c r="A31" s="138" t="s">
        <v>431</v>
      </c>
      <c r="B31" s="165" t="str">
        <f>VLOOKUP($A31,'Kursliste gesamt'!$A$10:$J$300,K$1,0)</f>
        <v>32</v>
      </c>
      <c r="C31" s="82" t="str">
        <f>VLOOKUP($A31,'Kursliste gesamt'!$A$10:$J$300,L$1,0)</f>
        <v>OW</v>
      </c>
      <c r="D31" s="82" t="str">
        <f>VLOOKUP($A31,'Kursliste gesamt'!$A$10:$J$300,M$1,0)</f>
        <v>Spielerisch bewegte Sprachförderung</v>
      </c>
      <c r="E31" s="82" t="str">
        <f>VLOOKUP($A31,'Kursliste gesamt'!$A$10:$J$300,N$1,0)</f>
        <v>Do, 11.9., 30.10.25, 17.30 - 20.30 Uhr</v>
      </c>
      <c r="F31" s="82" t="str">
        <f>VLOOKUP($A31,'Kursliste gesamt'!$A$10:$J$300,O$1,0)</f>
        <v>Z 1</v>
      </c>
      <c r="G31" s="82">
        <f>VLOOKUP($A31,'Kursliste gesamt'!$A$10:$J$300,P$1,0)</f>
        <v>6</v>
      </c>
      <c r="H31" s="82">
        <f>VLOOKUP($A31,'Kursliste gesamt'!$A$10:$J$300,Q$1,0)</f>
        <v>54</v>
      </c>
      <c r="I31" s="82">
        <f>VLOOKUP($A31,'Kursliste gesamt'!$A$10:$J$300,R$1,0)</f>
        <v>0</v>
      </c>
      <c r="J31" s="82">
        <f>VLOOKUP($A31,'Kursliste gesamt'!$A$10:$J$300,S$1,0)</f>
        <v>54</v>
      </c>
    </row>
    <row r="32" spans="1:10">
      <c r="A32" s="138" t="s">
        <v>432</v>
      </c>
      <c r="B32" s="165" t="str">
        <f>VLOOKUP($A32,'Kursliste gesamt'!$A$10:$J$300,K$1,0)</f>
        <v>32</v>
      </c>
      <c r="C32" s="82" t="str">
        <f>VLOOKUP($A32,'Kursliste gesamt'!$A$10:$J$300,L$1,0)</f>
        <v>OW</v>
      </c>
      <c r="D32" s="82" t="str">
        <f>VLOOKUP($A32,'Kursliste gesamt'!$A$10:$J$300,M$1,0)</f>
        <v>Sprache durch Kreativität</v>
      </c>
      <c r="E32" s="82" t="str">
        <f>VLOOKUP($A32,'Kursliste gesamt'!$A$10:$J$300,N$1,0)</f>
        <v>Mi, 26.11.25, 13.30 - 16.30 Uhr</v>
      </c>
      <c r="F32" s="82" t="str">
        <f>VLOOKUP($A32,'Kursliste gesamt'!$A$10:$J$300,O$1,0)</f>
        <v>Z 1 + 2, BG</v>
      </c>
      <c r="G32" s="82">
        <f>VLOOKUP($A32,'Kursliste gesamt'!$A$10:$J$300,P$1,0)</f>
        <v>3</v>
      </c>
      <c r="H32" s="82">
        <f>VLOOKUP($A32,'Kursliste gesamt'!$A$10:$J$300,Q$1,0)</f>
        <v>45</v>
      </c>
      <c r="I32" s="82">
        <f>VLOOKUP($A32,'Kursliste gesamt'!$A$10:$J$300,R$1,0)</f>
        <v>18</v>
      </c>
      <c r="J32" s="82">
        <f>VLOOKUP($A32,'Kursliste gesamt'!$A$10:$J$300,S$1,0)</f>
        <v>27</v>
      </c>
    </row>
    <row r="33" spans="1:10" ht="24.75">
      <c r="A33" s="138" t="s">
        <v>450</v>
      </c>
      <c r="B33" s="165" t="str">
        <f>VLOOKUP($A33,'Kursliste gesamt'!$A$10:$J$300,K$1,0)</f>
        <v>33</v>
      </c>
      <c r="C33" s="82" t="str">
        <f>VLOOKUP($A33,'Kursliste gesamt'!$A$10:$J$300,L$1,0)</f>
        <v>OW</v>
      </c>
      <c r="D33" s="82" t="str">
        <f>VLOOKUP($A33,'Kursliste gesamt'!$A$10:$J$300,M$1,0)</f>
        <v>Conversation Course (B2-C1)</v>
      </c>
      <c r="E33" s="82" t="str">
        <f>VLOOKUP($A33,'Kursliste gesamt'!$A$10:$J$300,N$1,0)</f>
        <v>Mo, 26.1., 2.2., 23.2., 2.3., 9.3., 16.3.26, 18.00 - 19.30 Uhr</v>
      </c>
      <c r="F33" s="82" t="str">
        <f>VLOOKUP($A33,'Kursliste gesamt'!$A$10:$J$300,O$1,0)</f>
        <v>LP</v>
      </c>
      <c r="G33" s="82">
        <f>VLOOKUP($A33,'Kursliste gesamt'!$A$10:$J$300,P$1,0)</f>
        <v>9</v>
      </c>
      <c r="H33" s="82">
        <f>VLOOKUP($A33,'Kursliste gesamt'!$A$10:$J$300,Q$1,0)</f>
        <v>135</v>
      </c>
      <c r="I33" s="82">
        <f>VLOOKUP($A33,'Kursliste gesamt'!$A$10:$J$300,R$1,0)</f>
        <v>54</v>
      </c>
      <c r="J33" s="82">
        <f>VLOOKUP($A33,'Kursliste gesamt'!$A$10:$J$300,S$1,0)</f>
        <v>81</v>
      </c>
    </row>
    <row r="34" spans="1:10" ht="24.75">
      <c r="A34" s="138" t="s">
        <v>452</v>
      </c>
      <c r="B34" s="165" t="str">
        <f>VLOOKUP($A34,'Kursliste gesamt'!$A$10:$J$300,K$1,0)</f>
        <v>33</v>
      </c>
      <c r="C34" s="82" t="str">
        <f>VLOOKUP($A34,'Kursliste gesamt'!$A$10:$J$300,L$1,0)</f>
        <v>OW</v>
      </c>
      <c r="D34" s="82" t="str">
        <f>VLOOKUP($A34,'Kursliste gesamt'!$A$10:$J$300,M$1,0)</f>
        <v>Un voyage dans le monde francophone</v>
      </c>
      <c r="E34" s="82" t="str">
        <f>VLOOKUP($A34,'Kursliste gesamt'!$A$10:$J$300,N$1,0)</f>
        <v>Mi, 20.8., 27.8., 3.9., 10.9., 17.9., 24.9.25,17.00 - 18.30 Uhr</v>
      </c>
      <c r="F34" s="82" t="str">
        <f>VLOOKUP($A34,'Kursliste gesamt'!$A$10:$J$300,O$1,0)</f>
        <v>Z 2 + 3</v>
      </c>
      <c r="G34" s="82">
        <f>VLOOKUP($A34,'Kursliste gesamt'!$A$10:$J$300,P$1,0)</f>
        <v>9</v>
      </c>
      <c r="H34" s="82">
        <f>VLOOKUP($A34,'Kursliste gesamt'!$A$10:$J$300,Q$1,0)</f>
        <v>135</v>
      </c>
      <c r="I34" s="82">
        <f>VLOOKUP($A34,'Kursliste gesamt'!$A$10:$J$300,R$1,0)</f>
        <v>54</v>
      </c>
      <c r="J34" s="82">
        <f>VLOOKUP($A34,'Kursliste gesamt'!$A$10:$J$300,S$1,0)</f>
        <v>81</v>
      </c>
    </row>
    <row r="35" spans="1:10" ht="24.75">
      <c r="A35" s="138" t="s">
        <v>453</v>
      </c>
      <c r="B35" s="165" t="str">
        <f>VLOOKUP($A35,'Kursliste gesamt'!$A$10:$J$300,K$1,0)</f>
        <v>33</v>
      </c>
      <c r="C35" s="82" t="str">
        <f>VLOOKUP($A35,'Kursliste gesamt'!$A$10:$J$300,L$1,0)</f>
        <v>OW</v>
      </c>
      <c r="D35" s="82" t="str">
        <f>VLOOKUP($A35,'Kursliste gesamt'!$A$10:$J$300,M$1,0)</f>
        <v>La musique en classe, c'est cool!  J'apprends à entendre et à comprendre</v>
      </c>
      <c r="E35" s="82" t="str">
        <f>VLOOKUP($A35,'Kursliste gesamt'!$A$10:$J$300,N$1,0)</f>
        <v>Do, 18.9., 22.1.26, 17.30 - 20.30 Uhr</v>
      </c>
      <c r="F35" s="82" t="str">
        <f>VLOOKUP($A35,'Kursliste gesamt'!$A$10:$J$300,O$1,0)</f>
        <v>MS II, Z 3, SEK II</v>
      </c>
      <c r="G35" s="82">
        <f>VLOOKUP($A35,'Kursliste gesamt'!$A$10:$J$300,P$1,0)</f>
        <v>6</v>
      </c>
      <c r="H35" s="82">
        <f>VLOOKUP($A35,'Kursliste gesamt'!$A$10:$J$300,Q$1,0)</f>
        <v>90</v>
      </c>
      <c r="I35" s="82">
        <f>VLOOKUP($A35,'Kursliste gesamt'!$A$10:$J$300,R$1,0)</f>
        <v>36</v>
      </c>
      <c r="J35" s="82">
        <f>VLOOKUP($A35,'Kursliste gesamt'!$A$10:$J$300,S$1,0)</f>
        <v>54</v>
      </c>
    </row>
    <row r="36" spans="1:10" ht="24.75">
      <c r="A36" s="138" t="s">
        <v>455</v>
      </c>
      <c r="B36" s="165" t="str">
        <f>VLOOKUP($A36,'Kursliste gesamt'!$A$10:$J$300,K$1,0)</f>
        <v>33</v>
      </c>
      <c r="C36" s="82" t="str">
        <f>VLOOKUP($A36,'Kursliste gesamt'!$A$10:$J$300,L$1,0)</f>
        <v>OW</v>
      </c>
      <c r="D36" s="82" t="str">
        <f>VLOOKUP($A36,'Kursliste gesamt'!$A$10:$J$300,M$1,0)</f>
        <v>Sprachaufenthalt im französischen und englischen Sprachraum</v>
      </c>
      <c r="E36" s="82" t="str">
        <f>VLOOKUP($A36,'Kursliste gesamt'!$A$10:$J$300,N$1,0)</f>
        <v>Weitere Informationen siehe Kursausschreibung</v>
      </c>
      <c r="F36" s="82" t="str">
        <f>VLOOKUP($A36,'Kursliste gesamt'!$A$10:$J$300,O$1,0)</f>
        <v>LP (nur OW)</v>
      </c>
      <c r="G36" s="82">
        <f>VLOOKUP($A36,'Kursliste gesamt'!$A$10:$J$300,P$1,0)</f>
        <v>0</v>
      </c>
      <c r="H36" s="82">
        <f>VLOOKUP($A36,'Kursliste gesamt'!$A$10:$J$300,Q$1,0)</f>
        <v>0</v>
      </c>
      <c r="I36" s="82">
        <f>VLOOKUP($A36,'Kursliste gesamt'!$A$10:$J$300,R$1,0)</f>
        <v>0</v>
      </c>
      <c r="J36" s="82">
        <f>VLOOKUP($A36,'Kursliste gesamt'!$A$10:$J$300,S$1,0)</f>
        <v>0</v>
      </c>
    </row>
    <row r="37" spans="1:10" ht="24.75">
      <c r="A37" s="138" t="s">
        <v>465</v>
      </c>
      <c r="B37" s="165" t="str">
        <f>VLOOKUP($A37,'Kursliste gesamt'!$A$10:$J$300,K$1,0)</f>
        <v>34</v>
      </c>
      <c r="C37" s="82" t="str">
        <f>VLOOKUP($A37,'Kursliste gesamt'!$A$10:$J$300,L$1,0)</f>
        <v>OW</v>
      </c>
      <c r="D37" s="82" t="str">
        <f>VLOOKUP($A37,'Kursliste gesamt'!$A$10:$J$300,M$1,0)</f>
        <v>Ab nach draussen: Mathematischer Dorfrundgang</v>
      </c>
      <c r="E37" s="82" t="str">
        <f>VLOOKUP($A37,'Kursliste gesamt'!$A$10:$J$300,N$1,0)</f>
        <v>Mi, 11.3.26, 13.30 - 17.00 Uhr</v>
      </c>
      <c r="F37" s="82" t="str">
        <f>VLOOKUP($A37,'Kursliste gesamt'!$A$10:$J$300,O$1,0)</f>
        <v>Z 3</v>
      </c>
      <c r="G37" s="82">
        <f>VLOOKUP($A37,'Kursliste gesamt'!$A$10:$J$300,P$1,0)</f>
        <v>3.5</v>
      </c>
      <c r="H37" s="82">
        <f>VLOOKUP($A37,'Kursliste gesamt'!$A$10:$J$300,Q$1,0)</f>
        <v>52.5</v>
      </c>
      <c r="I37" s="82">
        <f>VLOOKUP($A37,'Kursliste gesamt'!$A$10:$J$300,R$1,0)</f>
        <v>21</v>
      </c>
      <c r="J37" s="82">
        <f>VLOOKUP($A37,'Kursliste gesamt'!$A$10:$J$300,S$1,0)</f>
        <v>31.5</v>
      </c>
    </row>
    <row r="38" spans="1:10" ht="24.75">
      <c r="A38" s="138" t="s">
        <v>468</v>
      </c>
      <c r="B38" s="165" t="str">
        <f>VLOOKUP($A38,'Kursliste gesamt'!$A$10:$J$300,K$1,0)</f>
        <v>34</v>
      </c>
      <c r="C38" s="82" t="str">
        <f>VLOOKUP($A38,'Kursliste gesamt'!$A$10:$J$300,L$1,0)</f>
        <v>OW</v>
      </c>
      <c r="D38" s="82" t="str">
        <f>VLOOKUP($A38,'Kursliste gesamt'!$A$10:$J$300,M$1,0)</f>
        <v>Minus mal Minus gleich Plus?! Negative Zahlen und Bruchrechnen auf der Oberstufe</v>
      </c>
      <c r="E38" s="82" t="str">
        <f>VLOOKUP($A38,'Kursliste gesamt'!$A$10:$J$300,N$1,0)</f>
        <v>Mi, 26.11.25, 13.30 - 17.00 Uhr</v>
      </c>
      <c r="F38" s="82" t="str">
        <f>VLOOKUP($A38,'Kursliste gesamt'!$A$10:$J$300,O$1,0)</f>
        <v>Z 3</v>
      </c>
      <c r="G38" s="82">
        <f>VLOOKUP($A38,'Kursliste gesamt'!$A$10:$J$300,P$1,0)</f>
        <v>3.5</v>
      </c>
      <c r="H38" s="82">
        <f>VLOOKUP($A38,'Kursliste gesamt'!$A$10:$J$300,Q$1,0)</f>
        <v>52.5</v>
      </c>
      <c r="I38" s="82">
        <f>VLOOKUP($A38,'Kursliste gesamt'!$A$10:$J$300,R$1,0)</f>
        <v>21</v>
      </c>
      <c r="J38" s="82">
        <f>VLOOKUP($A38,'Kursliste gesamt'!$A$10:$J$300,S$1,0)</f>
        <v>31.5</v>
      </c>
    </row>
    <row r="39" spans="1:10" ht="24.75">
      <c r="A39" s="138" t="s">
        <v>470</v>
      </c>
      <c r="B39" s="165" t="str">
        <f>VLOOKUP($A39,'Kursliste gesamt'!$A$10:$J$300,K$1,0)</f>
        <v>34</v>
      </c>
      <c r="C39" s="82" t="str">
        <f>VLOOKUP($A39,'Kursliste gesamt'!$A$10:$J$300,L$1,0)</f>
        <v>OW</v>
      </c>
      <c r="D39" s="82" t="str">
        <f>VLOOKUP($A39,'Kursliste gesamt'!$A$10:$J$300,M$1,0)</f>
        <v>Einmaleins und Einsdurcheins nachhaltig lernen</v>
      </c>
      <c r="E39" s="82" t="str">
        <f>VLOOKUP($A39,'Kursliste gesamt'!$A$10:$J$300,N$1,0)</f>
        <v>Mi, 3.9.25, 13.30 - 17.00 Uhr</v>
      </c>
      <c r="F39" s="82" t="str">
        <f>VLOOKUP($A39,'Kursliste gesamt'!$A$10:$J$300,O$1,0)</f>
        <v>PS 2, MS I, SHP</v>
      </c>
      <c r="G39" s="82">
        <f>VLOOKUP($A39,'Kursliste gesamt'!$A$10:$J$300,P$1,0)</f>
        <v>3.5</v>
      </c>
      <c r="H39" s="82">
        <f>VLOOKUP($A39,'Kursliste gesamt'!$A$10:$J$300,Q$1,0)</f>
        <v>52.5</v>
      </c>
      <c r="I39" s="82">
        <f>VLOOKUP($A39,'Kursliste gesamt'!$A$10:$J$300,R$1,0)</f>
        <v>21</v>
      </c>
      <c r="J39" s="82">
        <f>VLOOKUP($A39,'Kursliste gesamt'!$A$10:$J$300,S$1,0)</f>
        <v>31.5</v>
      </c>
    </row>
    <row r="40" spans="1:10">
      <c r="A40" s="138" t="s">
        <v>472</v>
      </c>
      <c r="B40" s="165" t="str">
        <f>VLOOKUP($A40,'Kursliste gesamt'!$A$10:$J$300,K$1,0)</f>
        <v>34</v>
      </c>
      <c r="C40" s="82" t="str">
        <f>VLOOKUP($A40,'Kursliste gesamt'!$A$10:$J$300,L$1,0)</f>
        <v>OW</v>
      </c>
      <c r="D40" s="82" t="str">
        <f>VLOOKUP($A40,'Kursliste gesamt'!$A$10:$J$300,M$1,0)</f>
        <v>Spielen und Handeln im Mathematikunterricht</v>
      </c>
      <c r="E40" s="82" t="str">
        <f>VLOOKUP($A40,'Kursliste gesamt'!$A$10:$J$300,N$1,0)</f>
        <v>Sa, 6.9.25, 09.00 - 16.00 Uhr</v>
      </c>
      <c r="F40" s="82" t="str">
        <f>VLOOKUP($A40,'Kursliste gesamt'!$A$10:$J$300,O$1,0)</f>
        <v>Z 2, SHP</v>
      </c>
      <c r="G40" s="82">
        <f>VLOOKUP($A40,'Kursliste gesamt'!$A$10:$J$300,P$1,0)</f>
        <v>6</v>
      </c>
      <c r="H40" s="82">
        <f>VLOOKUP($A40,'Kursliste gesamt'!$A$10:$J$300,Q$1,0)</f>
        <v>90</v>
      </c>
      <c r="I40" s="82">
        <f>VLOOKUP($A40,'Kursliste gesamt'!$A$10:$J$300,R$1,0)</f>
        <v>36</v>
      </c>
      <c r="J40" s="82">
        <f>VLOOKUP($A40,'Kursliste gesamt'!$A$10:$J$300,S$1,0)</f>
        <v>54</v>
      </c>
    </row>
    <row r="41" spans="1:10">
      <c r="A41" s="138" t="s">
        <v>512</v>
      </c>
      <c r="B41" s="165" t="str">
        <f>VLOOKUP($A41,'Kursliste gesamt'!$A$10:$J$300,K$1,0)</f>
        <v>35</v>
      </c>
      <c r="C41" s="82" t="str">
        <f>VLOOKUP($A41,'Kursliste gesamt'!$A$10:$J$300,L$1,0)</f>
        <v>OW</v>
      </c>
      <c r="D41" s="82" t="str">
        <f>VLOOKUP($A41,'Kursliste gesamt'!$A$10:$J$300,M$1,0)</f>
        <v>Geschenke aus der Natur</v>
      </c>
      <c r="E41" s="82" t="str">
        <f>VLOOKUP($A41,'Kursliste gesamt'!$A$10:$J$300,N$1,0)</f>
        <v>Sa, 9.5.26, 09.00 - 16.00 Uhr</v>
      </c>
      <c r="F41" s="82" t="str">
        <f>VLOOKUP($A41,'Kursliste gesamt'!$A$10:$J$300,O$1,0)</f>
        <v>Alle</v>
      </c>
      <c r="G41" s="82">
        <f>VLOOKUP($A41,'Kursliste gesamt'!$A$10:$J$300,P$1,0)</f>
        <v>6</v>
      </c>
      <c r="H41" s="82">
        <f>VLOOKUP($A41,'Kursliste gesamt'!$A$10:$J$300,Q$1,0)</f>
        <v>90</v>
      </c>
      <c r="I41" s="82">
        <f>VLOOKUP($A41,'Kursliste gesamt'!$A$10:$J$300,R$1,0)</f>
        <v>36</v>
      </c>
      <c r="J41" s="82">
        <f>VLOOKUP($A41,'Kursliste gesamt'!$A$10:$J$300,S$1,0)</f>
        <v>54</v>
      </c>
    </row>
    <row r="42" spans="1:10">
      <c r="A42" s="138" t="s">
        <v>515</v>
      </c>
      <c r="B42" s="165" t="str">
        <f>VLOOKUP($A42,'Kursliste gesamt'!$A$10:$J$300,K$1,0)</f>
        <v>35</v>
      </c>
      <c r="C42" s="82" t="str">
        <f>VLOOKUP($A42,'Kursliste gesamt'!$A$10:$J$300,L$1,0)</f>
        <v>OW</v>
      </c>
      <c r="D42" s="82" t="str">
        <f>VLOOKUP($A42,'Kursliste gesamt'!$A$10:$J$300,M$1,0)</f>
        <v>Oh Schreck, ein Zeck!</v>
      </c>
      <c r="E42" s="82" t="str">
        <f>VLOOKUP($A42,'Kursliste gesamt'!$A$10:$J$300,N$1,0)</f>
        <v>Mi, 22.4.26, 13.30 - 17.30 Uhr</v>
      </c>
      <c r="F42" s="82" t="str">
        <f>VLOOKUP($A42,'Kursliste gesamt'!$A$10:$J$300,O$1,0)</f>
        <v>Alle</v>
      </c>
      <c r="G42" s="82">
        <f>VLOOKUP($A42,'Kursliste gesamt'!$A$10:$J$300,P$1,0)</f>
        <v>4</v>
      </c>
      <c r="H42" s="82">
        <f>VLOOKUP($A42,'Kursliste gesamt'!$A$10:$J$300,Q$1,0)</f>
        <v>36</v>
      </c>
      <c r="I42" s="82">
        <f>VLOOKUP($A42,'Kursliste gesamt'!$A$10:$J$300,R$1,0)</f>
        <v>0</v>
      </c>
      <c r="J42" s="82">
        <f>VLOOKUP($A42,'Kursliste gesamt'!$A$10:$J$300,S$1,0)</f>
        <v>36</v>
      </c>
    </row>
    <row r="43" spans="1:10" ht="24.75">
      <c r="A43" s="138" t="s">
        <v>518</v>
      </c>
      <c r="B43" s="165" t="str">
        <f>VLOOKUP($A43,'Kursliste gesamt'!$A$10:$J$300,K$1,0)</f>
        <v>35</v>
      </c>
      <c r="C43" s="82" t="str">
        <f>VLOOKUP($A43,'Kursliste gesamt'!$A$10:$J$300,L$1,0)</f>
        <v>OW</v>
      </c>
      <c r="D43" s="82" t="str">
        <f>VLOOKUP($A43,'Kursliste gesamt'!$A$10:$J$300,M$1,0)</f>
        <v>Faszination Grossraubtiere: Vom Umgang und der Akzeptanz in unserer Kulturlandschaft</v>
      </c>
      <c r="E43" s="82" t="str">
        <f>VLOOKUP($A43,'Kursliste gesamt'!$A$10:$J$300,N$1,0)</f>
        <v>Mi, 20.5., 27.5.26, 13.30 - 17.30 Uhr</v>
      </c>
      <c r="F43" s="82" t="str">
        <f>VLOOKUP($A43,'Kursliste gesamt'!$A$10:$J$300,O$1,0)</f>
        <v>MS II, Z 3, SEK II</v>
      </c>
      <c r="G43" s="82">
        <f>VLOOKUP($A43,'Kursliste gesamt'!$A$10:$J$300,P$1,0)</f>
        <v>8</v>
      </c>
      <c r="H43" s="82">
        <f>VLOOKUP($A43,'Kursliste gesamt'!$A$10:$J$300,Q$1,0)</f>
        <v>120</v>
      </c>
      <c r="I43" s="82">
        <f>VLOOKUP($A43,'Kursliste gesamt'!$A$10:$J$300,R$1,0)</f>
        <v>48</v>
      </c>
      <c r="J43" s="82">
        <f>VLOOKUP($A43,'Kursliste gesamt'!$A$10:$J$300,S$1,0)</f>
        <v>72</v>
      </c>
    </row>
    <row r="44" spans="1:10">
      <c r="A44" s="138" t="s">
        <v>534</v>
      </c>
      <c r="B44" s="165" t="str">
        <f>VLOOKUP($A44,'Kursliste gesamt'!$A$10:$J$300,K$1,0)</f>
        <v>36</v>
      </c>
      <c r="C44" s="82" t="str">
        <f>VLOOKUP($A44,'Kursliste gesamt'!$A$10:$J$300,L$1,0)</f>
        <v>OW</v>
      </c>
      <c r="D44" s="82" t="str">
        <f>VLOOKUP($A44,'Kursliste gesamt'!$A$10:$J$300,M$1,0)</f>
        <v>Mit Arduino in die Elektronik eintauchen</v>
      </c>
      <c r="E44" s="82" t="str">
        <f>VLOOKUP($A44,'Kursliste gesamt'!$A$10:$J$300,N$1,0)</f>
        <v>Mi, 4.2.26, 13.30 - 17.00 Uhr</v>
      </c>
      <c r="F44" s="82" t="str">
        <f>VLOOKUP($A44,'Kursliste gesamt'!$A$10:$J$300,O$1,0)</f>
        <v>Z 3</v>
      </c>
      <c r="G44" s="82">
        <f>VLOOKUP($A44,'Kursliste gesamt'!$A$10:$J$300,P$1,0)</f>
        <v>3.5</v>
      </c>
      <c r="H44" s="82">
        <f>VLOOKUP($A44,'Kursliste gesamt'!$A$10:$J$300,Q$1,0)</f>
        <v>52.5</v>
      </c>
      <c r="I44" s="82">
        <f>VLOOKUP($A44,'Kursliste gesamt'!$A$10:$J$300,R$1,0)</f>
        <v>21</v>
      </c>
      <c r="J44" s="82">
        <f>VLOOKUP($A44,'Kursliste gesamt'!$A$10:$J$300,S$1,0)</f>
        <v>31.5</v>
      </c>
    </row>
    <row r="45" spans="1:10" ht="36.75">
      <c r="A45" s="138" t="s">
        <v>520</v>
      </c>
      <c r="B45" s="165" t="str">
        <f>VLOOKUP($A45,'Kursliste gesamt'!$A$10:$J$300,K$1,0)</f>
        <v>37</v>
      </c>
      <c r="C45" s="82" t="str">
        <f>VLOOKUP($A45,'Kursliste gesamt'!$A$10:$J$300,L$1,0)</f>
        <v>OW</v>
      </c>
      <c r="D45" s="82" t="str">
        <f>VLOOKUP($A45,'Kursliste gesamt'!$A$10:$J$300,M$1,0)</f>
        <v>Schnippeln, Einkochen, Fermentieren –  Praktische Strategien gegen Food Waste für Alltag und Unterricht</v>
      </c>
      <c r="E45" s="82" t="str">
        <f>VLOOKUP($A45,'Kursliste gesamt'!$A$10:$J$300,N$1,0)</f>
        <v>Sa, 13.9.25, 08.30 - 16.00 Uhr</v>
      </c>
      <c r="F45" s="82" t="str">
        <f>VLOOKUP($A45,'Kursliste gesamt'!$A$10:$J$300,O$1,0)</f>
        <v>MS II, Z 3</v>
      </c>
      <c r="G45" s="82">
        <f>VLOOKUP($A45,'Kursliste gesamt'!$A$10:$J$300,P$1,0)</f>
        <v>6.5</v>
      </c>
      <c r="H45" s="82">
        <f>VLOOKUP($A45,'Kursliste gesamt'!$A$10:$J$300,Q$1,0)</f>
        <v>97.5</v>
      </c>
      <c r="I45" s="82">
        <f>VLOOKUP($A45,'Kursliste gesamt'!$A$10:$J$300,R$1,0)</f>
        <v>39</v>
      </c>
      <c r="J45" s="82">
        <f>VLOOKUP($A45,'Kursliste gesamt'!$A$10:$J$300,S$1,0)</f>
        <v>58.5</v>
      </c>
    </row>
    <row r="46" spans="1:10" ht="36.75">
      <c r="A46" s="138" t="s">
        <v>572</v>
      </c>
      <c r="B46" s="165" t="str">
        <f>VLOOKUP($A46,'Kursliste gesamt'!$A$10:$J$300,K$1,0)</f>
        <v>39</v>
      </c>
      <c r="C46" s="82" t="str">
        <f>VLOOKUP($A46,'Kursliste gesamt'!$A$10:$J$300,L$1,0)</f>
        <v>OW</v>
      </c>
      <c r="D46" s="82" t="str">
        <f>VLOOKUP($A46,'Kursliste gesamt'!$A$10:$J$300,M$1,0)</f>
        <v>Wie können wir Jugendliche mit besonderen Bedürfnissen in der Berufswahl optimal begleiten?</v>
      </c>
      <c r="E46" s="82" t="str">
        <f>VLOOKUP($A46,'Kursliste gesamt'!$A$10:$J$300,N$1,0)</f>
        <v>Mi, 29.10.25, 13.30 - 16.30 Uhr</v>
      </c>
      <c r="F46" s="82" t="str">
        <f>VLOOKUP($A46,'Kursliste gesamt'!$A$10:$J$300,O$1,0)</f>
        <v>Z 3, SHP (nur OW)</v>
      </c>
      <c r="G46" s="82">
        <f>VLOOKUP($A46,'Kursliste gesamt'!$A$10:$J$300,P$1,0)</f>
        <v>3</v>
      </c>
      <c r="H46" s="82">
        <f>VLOOKUP($A46,'Kursliste gesamt'!$A$10:$J$300,Q$1,0)</f>
        <v>45</v>
      </c>
      <c r="I46" s="82">
        <f>VLOOKUP($A46,'Kursliste gesamt'!$A$10:$J$300,R$1,0)</f>
        <v>18</v>
      </c>
      <c r="J46" s="82">
        <f>VLOOKUP($A46,'Kursliste gesamt'!$A$10:$J$300,S$1,0)</f>
        <v>27</v>
      </c>
    </row>
    <row r="47" spans="1:10" ht="36.75">
      <c r="A47" s="138" t="s">
        <v>584</v>
      </c>
      <c r="B47" s="165" t="str">
        <f>VLOOKUP($A47,'Kursliste gesamt'!$A$10:$J$300,K$1,0)</f>
        <v>41</v>
      </c>
      <c r="C47" s="82" t="str">
        <f>VLOOKUP($A47,'Kursliste gesamt'!$A$10:$J$300,L$1,0)</f>
        <v>OW</v>
      </c>
      <c r="D47" s="82" t="str">
        <f>VLOOKUP($A47,'Kursliste gesamt'!$A$10:$J$300,M$1,0)</f>
        <v>Memes im BG Unterricht – mit digitalen, visuellen Phänomenen lustvolle Möglichkeiten schaffen</v>
      </c>
      <c r="E47" s="82" t="str">
        <f>VLOOKUP($A47,'Kursliste gesamt'!$A$10:$J$300,N$1,0)</f>
        <v>Mi, 29.10.25, 13.30 - 16.30 Uhr</v>
      </c>
      <c r="F47" s="82" t="str">
        <f>VLOOKUP($A47,'Kursliste gesamt'!$A$10:$J$300,O$1,0)</f>
        <v>Z 2 + 3, SEK II</v>
      </c>
      <c r="G47" s="82">
        <f>VLOOKUP($A47,'Kursliste gesamt'!$A$10:$J$300,P$1,0)</f>
        <v>3</v>
      </c>
      <c r="H47" s="82">
        <f>VLOOKUP($A47,'Kursliste gesamt'!$A$10:$J$300,Q$1,0)</f>
        <v>45</v>
      </c>
      <c r="I47" s="82">
        <f>VLOOKUP($A47,'Kursliste gesamt'!$A$10:$J$300,R$1,0)</f>
        <v>18</v>
      </c>
      <c r="J47" s="82">
        <f>VLOOKUP($A47,'Kursliste gesamt'!$A$10:$J$300,S$1,0)</f>
        <v>27</v>
      </c>
    </row>
    <row r="48" spans="1:10" ht="24.75">
      <c r="A48" s="138" t="s">
        <v>586</v>
      </c>
      <c r="B48" s="165" t="str">
        <f>VLOOKUP($A48,'Kursliste gesamt'!$A$10:$J$300,K$1,0)</f>
        <v>41</v>
      </c>
      <c r="C48" s="82" t="str">
        <f>VLOOKUP($A48,'Kursliste gesamt'!$A$10:$J$300,L$1,0)</f>
        <v>OW</v>
      </c>
      <c r="D48" s="82" t="str">
        <f>VLOOKUP($A48,'Kursliste gesamt'!$A$10:$J$300,M$1,0)</f>
        <v>Spontanes Zeichnen – der eigenen Linie auf der Spur</v>
      </c>
      <c r="E48" s="82" t="str">
        <f>VLOOKUP($A48,'Kursliste gesamt'!$A$10:$J$300,N$1,0)</f>
        <v>Mi, 12.11., 3.12.25, 13.30 - 17.00 Uhr</v>
      </c>
      <c r="F48" s="82" t="str">
        <f>VLOOKUP($A48,'Kursliste gesamt'!$A$10:$J$300,O$1,0)</f>
        <v>US, Z 2 + 3, SEK II, DaZ</v>
      </c>
      <c r="G48" s="82">
        <f>VLOOKUP($A48,'Kursliste gesamt'!$A$10:$J$300,P$1,0)</f>
        <v>7</v>
      </c>
      <c r="H48" s="82">
        <f>VLOOKUP($A48,'Kursliste gesamt'!$A$10:$J$300,Q$1,0)</f>
        <v>105</v>
      </c>
      <c r="I48" s="82">
        <f>VLOOKUP($A48,'Kursliste gesamt'!$A$10:$J$300,R$1,0)</f>
        <v>42</v>
      </c>
      <c r="J48" s="82">
        <f>VLOOKUP($A48,'Kursliste gesamt'!$A$10:$J$300,S$1,0)</f>
        <v>63</v>
      </c>
    </row>
    <row r="49" spans="1:10">
      <c r="A49" s="138" t="s">
        <v>589</v>
      </c>
      <c r="B49" s="165" t="str">
        <f>VLOOKUP($A49,'Kursliste gesamt'!$A$10:$J$300,K$1,0)</f>
        <v>41</v>
      </c>
      <c r="C49" s="82" t="str">
        <f>VLOOKUP($A49,'Kursliste gesamt'!$A$10:$J$300,L$1,0)</f>
        <v>OW</v>
      </c>
      <c r="D49" s="82" t="str">
        <f>VLOOKUP($A49,'Kursliste gesamt'!$A$10:$J$300,M$1,0)</f>
        <v>Einfach drucken und färben mit Naturfarben</v>
      </c>
      <c r="E49" s="82" t="str">
        <f>VLOOKUP($A49,'Kursliste gesamt'!$A$10:$J$300,N$1,0)</f>
        <v>Sa, 6.9.25, 09.00 - 16.00 Uhr</v>
      </c>
      <c r="F49" s="82" t="str">
        <f>VLOOKUP($A49,'Kursliste gesamt'!$A$10:$J$300,O$1,0)</f>
        <v>Z 1 - 3</v>
      </c>
      <c r="G49" s="82">
        <f>VLOOKUP($A49,'Kursliste gesamt'!$A$10:$J$300,P$1,0)</f>
        <v>6</v>
      </c>
      <c r="H49" s="82">
        <f>VLOOKUP($A49,'Kursliste gesamt'!$A$10:$J$300,Q$1,0)</f>
        <v>90</v>
      </c>
      <c r="I49" s="82">
        <f>VLOOKUP($A49,'Kursliste gesamt'!$A$10:$J$300,R$1,0)</f>
        <v>36</v>
      </c>
      <c r="J49" s="82">
        <f>VLOOKUP($A49,'Kursliste gesamt'!$A$10:$J$300,S$1,0)</f>
        <v>54</v>
      </c>
    </row>
    <row r="50" spans="1:10" ht="24.75">
      <c r="A50" s="138" t="s">
        <v>591</v>
      </c>
      <c r="B50" s="165" t="str">
        <f>VLOOKUP($A50,'Kursliste gesamt'!$A$10:$J$300,K$1,0)</f>
        <v>41</v>
      </c>
      <c r="C50" s="82" t="str">
        <f>VLOOKUP($A50,'Kursliste gesamt'!$A$10:$J$300,L$1,0)</f>
        <v>OW</v>
      </c>
      <c r="D50" s="82" t="str">
        <f>VLOOKUP($A50,'Kursliste gesamt'!$A$10:$J$300,M$1,0)</f>
        <v>Schmuckbuchstaben (Initialen) + Schriftarten</v>
      </c>
      <c r="E50" s="82" t="str">
        <f>VLOOKUP($A50,'Kursliste gesamt'!$A$10:$J$300,N$1,0)</f>
        <v>Sa, 8.11.25, 09.00 - 16.00 Uhr; Sa, 22.11.25, 09.00 - 12.00 Uhr</v>
      </c>
      <c r="F50" s="82" t="str">
        <f>VLOOKUP($A50,'Kursliste gesamt'!$A$10:$J$300,O$1,0)</f>
        <v>Z 2 + 3</v>
      </c>
      <c r="G50" s="82">
        <f>VLOOKUP($A50,'Kursliste gesamt'!$A$10:$J$300,P$1,0)</f>
        <v>9</v>
      </c>
      <c r="H50" s="82">
        <f>VLOOKUP($A50,'Kursliste gesamt'!$A$10:$J$300,Q$1,0)</f>
        <v>135</v>
      </c>
      <c r="I50" s="82">
        <f>VLOOKUP($A50,'Kursliste gesamt'!$A$10:$J$300,R$1,0)</f>
        <v>54</v>
      </c>
      <c r="J50" s="82">
        <f>VLOOKUP($A50,'Kursliste gesamt'!$A$10:$J$300,S$1,0)</f>
        <v>81</v>
      </c>
    </row>
    <row r="51" spans="1:10" ht="24.75">
      <c r="A51" s="138" t="s">
        <v>624</v>
      </c>
      <c r="B51" s="165" t="str">
        <f>VLOOKUP($A51,'Kursliste gesamt'!$A$10:$J$300,K$1,0)</f>
        <v>42</v>
      </c>
      <c r="C51" s="82" t="str">
        <f>VLOOKUP($A51,'Kursliste gesamt'!$A$10:$J$300,L$1,0)</f>
        <v>OW</v>
      </c>
      <c r="D51" s="82" t="str">
        <f>VLOOKUP($A51,'Kursliste gesamt'!$A$10:$J$300,M$1,0)</f>
        <v>Kreatives (er)schaffen: Holzbildhauen</v>
      </c>
      <c r="E51" s="82" t="str">
        <f>VLOOKUP($A51,'Kursliste gesamt'!$A$10:$J$300,N$1,0)</f>
        <v>Fr, 6.3.26, 18.00 - 21.00 Uhr;  Sa, 7.3.26, 09.00 - 16.30 Uhr</v>
      </c>
      <c r="F51" s="82" t="str">
        <f>VLOOKUP($A51,'Kursliste gesamt'!$A$10:$J$300,O$1,0)</f>
        <v>Z 2 + 3</v>
      </c>
      <c r="G51" s="82">
        <f>VLOOKUP($A51,'Kursliste gesamt'!$A$10:$J$300,P$1,0)</f>
        <v>9</v>
      </c>
      <c r="H51" s="82">
        <f>VLOOKUP($A51,'Kursliste gesamt'!$A$10:$J$300,Q$1,0)</f>
        <v>135</v>
      </c>
      <c r="I51" s="82">
        <f>VLOOKUP($A51,'Kursliste gesamt'!$A$10:$J$300,R$1,0)</f>
        <v>54</v>
      </c>
      <c r="J51" s="82">
        <f>VLOOKUP($A51,'Kursliste gesamt'!$A$10:$J$300,S$1,0)</f>
        <v>81</v>
      </c>
    </row>
    <row r="52" spans="1:10" ht="24.75">
      <c r="A52" s="138" t="s">
        <v>627</v>
      </c>
      <c r="B52" s="165" t="str">
        <f>VLOOKUP($A52,'Kursliste gesamt'!$A$10:$J$300,K$1,0)</f>
        <v>42</v>
      </c>
      <c r="C52" s="82" t="str">
        <f>VLOOKUP($A52,'Kursliste gesamt'!$A$10:$J$300,L$1,0)</f>
        <v>OW</v>
      </c>
      <c r="D52" s="82" t="str">
        <f>VLOOKUP($A52,'Kursliste gesamt'!$A$10:$J$300,M$1,0)</f>
        <v>Plexiglas – cooles Material, einfach bearbeitet</v>
      </c>
      <c r="E52" s="82" t="str">
        <f>VLOOKUP($A52,'Kursliste gesamt'!$A$10:$J$300,N$1,0)</f>
        <v>Fr, 16.1.26, 17.00 - 20.00 Uhr; Sa, 17.1.26, 09.00 - 17.00 Uhr</v>
      </c>
      <c r="F52" s="82" t="str">
        <f>VLOOKUP($A52,'Kursliste gesamt'!$A$10:$J$300,O$1,0)</f>
        <v>Z 2 + 3</v>
      </c>
      <c r="G52" s="82">
        <f>VLOOKUP($A52,'Kursliste gesamt'!$A$10:$J$300,P$1,0)</f>
        <v>10.5</v>
      </c>
      <c r="H52" s="82">
        <f>VLOOKUP($A52,'Kursliste gesamt'!$A$10:$J$300,Q$1,0)</f>
        <v>157.5</v>
      </c>
      <c r="I52" s="82">
        <f>VLOOKUP($A52,'Kursliste gesamt'!$A$10:$J$300,R$1,0)</f>
        <v>63</v>
      </c>
      <c r="J52" s="82">
        <f>VLOOKUP($A52,'Kursliste gesamt'!$A$10:$J$300,S$1,0)</f>
        <v>94.5</v>
      </c>
    </row>
    <row r="53" spans="1:10">
      <c r="A53" s="138" t="s">
        <v>594</v>
      </c>
      <c r="B53" s="165" t="str">
        <f>VLOOKUP($A53,'Kursliste gesamt'!$A$10:$J$300,K$1,0)</f>
        <v>42</v>
      </c>
      <c r="C53" s="82" t="str">
        <f>VLOOKUP($A53,'Kursliste gesamt'!$A$10:$J$300,L$1,0)</f>
        <v>OW</v>
      </c>
      <c r="D53" s="82" t="str">
        <f>VLOOKUP($A53,'Kursliste gesamt'!$A$10:$J$300,M$1,0)</f>
        <v>Plotten für Anfänger/innen</v>
      </c>
      <c r="E53" s="82" t="str">
        <f>VLOOKUP($A53,'Kursliste gesamt'!$A$10:$J$300,N$1,0)</f>
        <v>Sa, 21.3.26, 08.30 - 17.00 Uhr</v>
      </c>
      <c r="F53" s="82" t="str">
        <f>VLOOKUP($A53,'Kursliste gesamt'!$A$10:$J$300,O$1,0)</f>
        <v>LP</v>
      </c>
      <c r="G53" s="82">
        <f>VLOOKUP($A53,'Kursliste gesamt'!$A$10:$J$300,P$1,0)</f>
        <v>7</v>
      </c>
      <c r="H53" s="82">
        <f>VLOOKUP($A53,'Kursliste gesamt'!$A$10:$J$300,Q$1,0)</f>
        <v>105</v>
      </c>
      <c r="I53" s="82">
        <f>VLOOKUP($A53,'Kursliste gesamt'!$A$10:$J$300,R$1,0)</f>
        <v>42</v>
      </c>
      <c r="J53" s="82">
        <f>VLOOKUP($A53,'Kursliste gesamt'!$A$10:$J$300,S$1,0)</f>
        <v>63</v>
      </c>
    </row>
    <row r="54" spans="1:10">
      <c r="A54" s="138" t="s">
        <v>630</v>
      </c>
      <c r="B54" s="165" t="str">
        <f>VLOOKUP($A54,'Kursliste gesamt'!$A$10:$J$300,K$1,0)</f>
        <v>42</v>
      </c>
      <c r="C54" s="82" t="str">
        <f>VLOOKUP($A54,'Kursliste gesamt'!$A$10:$J$300,L$1,0)</f>
        <v>OW</v>
      </c>
      <c r="D54" s="82" t="str">
        <f>VLOOKUP($A54,'Kursliste gesamt'!$A$10:$J$300,M$1,0)</f>
        <v>Pfeffermühle drechseln</v>
      </c>
      <c r="E54" s="82" t="str">
        <f>VLOOKUP($A54,'Kursliste gesamt'!$A$10:$J$300,N$1,0)</f>
        <v>Sa, 8.11.25, 09.00 - 16.00 Uhr</v>
      </c>
      <c r="F54" s="82" t="str">
        <f>VLOOKUP($A54,'Kursliste gesamt'!$A$10:$J$300,O$1,0)</f>
        <v>Z 3</v>
      </c>
      <c r="G54" s="82">
        <f>VLOOKUP($A54,'Kursliste gesamt'!$A$10:$J$300,P$1,0)</f>
        <v>6</v>
      </c>
      <c r="H54" s="82">
        <f>VLOOKUP($A54,'Kursliste gesamt'!$A$10:$J$300,Q$1,0)</f>
        <v>90</v>
      </c>
      <c r="I54" s="82">
        <f>VLOOKUP($A54,'Kursliste gesamt'!$A$10:$J$300,R$1,0)</f>
        <v>36</v>
      </c>
      <c r="J54" s="82">
        <f>VLOOKUP($A54,'Kursliste gesamt'!$A$10:$J$300,S$1,0)</f>
        <v>54</v>
      </c>
    </row>
    <row r="55" spans="1:10" ht="24.75">
      <c r="A55" s="138" t="s">
        <v>632</v>
      </c>
      <c r="B55" s="165" t="str">
        <f>VLOOKUP($A55,'Kursliste gesamt'!$A$10:$J$300,K$1,0)</f>
        <v>42</v>
      </c>
      <c r="C55" s="82" t="str">
        <f>VLOOKUP($A55,'Kursliste gesamt'!$A$10:$J$300,L$1,0)</f>
        <v>OW</v>
      </c>
      <c r="D55" s="82" t="str">
        <f>VLOOKUP($A55,'Kursliste gesamt'!$A$10:$J$300,M$1,0)</f>
        <v xml:space="preserve">Industriefilz ein moderner farbiger Werkstoff Zyklus 1 </v>
      </c>
      <c r="E55" s="82" t="str">
        <f>VLOOKUP($A55,'Kursliste gesamt'!$A$10:$J$300,N$1,0)</f>
        <v>Fr, 29.8.25, 17.00 - 20.00 Uhr; Sa, 30.8.25, 08.00 - 16.00 Uhr</v>
      </c>
      <c r="F55" s="82" t="str">
        <f>VLOOKUP($A55,'Kursliste gesamt'!$A$10:$J$300,O$1,0)</f>
        <v>Z 1</v>
      </c>
      <c r="G55" s="82">
        <f>VLOOKUP($A55,'Kursliste gesamt'!$A$10:$J$300,P$1,0)</f>
        <v>10</v>
      </c>
      <c r="H55" s="82">
        <f>VLOOKUP($A55,'Kursliste gesamt'!$A$10:$J$300,Q$1,0)</f>
        <v>150</v>
      </c>
      <c r="I55" s="82">
        <f>VLOOKUP($A55,'Kursliste gesamt'!$A$10:$J$300,R$1,0)</f>
        <v>60</v>
      </c>
      <c r="J55" s="82">
        <f>VLOOKUP($A55,'Kursliste gesamt'!$A$10:$J$300,S$1,0)</f>
        <v>90</v>
      </c>
    </row>
    <row r="56" spans="1:10">
      <c r="A56" s="138" t="s">
        <v>596</v>
      </c>
      <c r="B56" s="165" t="str">
        <f>VLOOKUP($A56,'Kursliste gesamt'!$A$10:$J$300,K$1,0)</f>
        <v>42</v>
      </c>
      <c r="C56" s="82" t="str">
        <f>VLOOKUP($A56,'Kursliste gesamt'!$A$10:$J$300,L$1,0)</f>
        <v>OW</v>
      </c>
      <c r="D56" s="82" t="str">
        <f>VLOOKUP($A56,'Kursliste gesamt'!$A$10:$J$300,M$1,0)</f>
        <v>Buchbindearbeiten</v>
      </c>
      <c r="E56" s="82" t="str">
        <f>VLOOKUP($A56,'Kursliste gesamt'!$A$10:$J$300,N$1,0)</f>
        <v>Sa, 13.12.25, 08.30 - 17.00 Uhr</v>
      </c>
      <c r="F56" s="82" t="str">
        <f>VLOOKUP($A56,'Kursliste gesamt'!$A$10:$J$300,O$1,0)</f>
        <v>Z 2 + 3</v>
      </c>
      <c r="G56" s="82">
        <f>VLOOKUP($A56,'Kursliste gesamt'!$A$10:$J$300,P$1,0)</f>
        <v>7</v>
      </c>
      <c r="H56" s="82">
        <f>VLOOKUP($A56,'Kursliste gesamt'!$A$10:$J$300,Q$1,0)</f>
        <v>105</v>
      </c>
      <c r="I56" s="82">
        <f>VLOOKUP($A56,'Kursliste gesamt'!$A$10:$J$300,R$1,0)</f>
        <v>42</v>
      </c>
      <c r="J56" s="82">
        <f>VLOOKUP($A56,'Kursliste gesamt'!$A$10:$J$300,S$1,0)</f>
        <v>63</v>
      </c>
    </row>
    <row r="57" spans="1:10">
      <c r="A57" s="138" t="s">
        <v>635</v>
      </c>
      <c r="B57" s="165" t="str">
        <f>VLOOKUP($A57,'Kursliste gesamt'!$A$10:$J$300,K$1,0)</f>
        <v>42</v>
      </c>
      <c r="C57" s="82" t="str">
        <f>VLOOKUP($A57,'Kursliste gesamt'!$A$10:$J$300,L$1,0)</f>
        <v>OW</v>
      </c>
      <c r="D57" s="82" t="str">
        <f>VLOOKUP($A57,'Kursliste gesamt'!$A$10:$J$300,M$1,0)</f>
        <v>Häkeleien mit Pfiff</v>
      </c>
      <c r="E57" s="82" t="str">
        <f>VLOOKUP($A57,'Kursliste gesamt'!$A$10:$J$300,N$1,0)</f>
        <v>Sa, 28.2.26, 09.00 - 16.00 Uhr</v>
      </c>
      <c r="F57" s="82" t="str">
        <f>VLOOKUP($A57,'Kursliste gesamt'!$A$10:$J$300,O$1,0)</f>
        <v>Z 1 + 2</v>
      </c>
      <c r="G57" s="82">
        <f>VLOOKUP($A57,'Kursliste gesamt'!$A$10:$J$300,P$1,0)</f>
        <v>6</v>
      </c>
      <c r="H57" s="82">
        <f>VLOOKUP($A57,'Kursliste gesamt'!$A$10:$J$300,Q$1,0)</f>
        <v>90</v>
      </c>
      <c r="I57" s="82">
        <f>VLOOKUP($A57,'Kursliste gesamt'!$A$10:$J$300,R$1,0)</f>
        <v>36</v>
      </c>
      <c r="J57" s="82">
        <f>VLOOKUP($A57,'Kursliste gesamt'!$A$10:$J$300,S$1,0)</f>
        <v>54</v>
      </c>
    </row>
    <row r="58" spans="1:10">
      <c r="A58" s="138" t="s">
        <v>663</v>
      </c>
      <c r="B58" s="165" t="str">
        <f>VLOOKUP($A58,'Kursliste gesamt'!$A$10:$J$300,K$1,0)</f>
        <v>43</v>
      </c>
      <c r="C58" s="82" t="str">
        <f>VLOOKUP($A58,'Kursliste gesamt'!$A$10:$J$300,L$1,0)</f>
        <v>OW</v>
      </c>
      <c r="D58" s="82" t="str">
        <f>VLOOKUP($A58,'Kursliste gesamt'!$A$10:$J$300,M$1,0)</f>
        <v>Spuk auf Schloss Bellerive</v>
      </c>
      <c r="E58" s="82" t="str">
        <f>VLOOKUP($A58,'Kursliste gesamt'!$A$10:$J$300,N$1,0)</f>
        <v>Sa, 21.3.26, 08.30 - 17.00 Uhr</v>
      </c>
      <c r="F58" s="82" t="str">
        <f>VLOOKUP($A58,'Kursliste gesamt'!$A$10:$J$300,O$1,0)</f>
        <v>Z 1, SHP</v>
      </c>
      <c r="G58" s="82">
        <f>VLOOKUP($A58,'Kursliste gesamt'!$A$10:$J$300,P$1,0)</f>
        <v>7</v>
      </c>
      <c r="H58" s="82">
        <f>VLOOKUP($A58,'Kursliste gesamt'!$A$10:$J$300,Q$1,0)</f>
        <v>105</v>
      </c>
      <c r="I58" s="82">
        <f>VLOOKUP($A58,'Kursliste gesamt'!$A$10:$J$300,R$1,0)</f>
        <v>42</v>
      </c>
      <c r="J58" s="82">
        <f>VLOOKUP($A58,'Kursliste gesamt'!$A$10:$J$300,S$1,0)</f>
        <v>63</v>
      </c>
    </row>
    <row r="59" spans="1:10" ht="24.75">
      <c r="A59" s="138" t="s">
        <v>665</v>
      </c>
      <c r="B59" s="165" t="str">
        <f>VLOOKUP($A59,'Kursliste gesamt'!$A$10:$J$300,K$1,0)</f>
        <v>43</v>
      </c>
      <c r="C59" s="82" t="str">
        <f>VLOOKUP($A59,'Kursliste gesamt'!$A$10:$J$300,L$1,0)</f>
        <v>OW</v>
      </c>
      <c r="D59" s="82" t="str">
        <f>VLOOKUP($A59,'Kursliste gesamt'!$A$10:$J$300,M$1,0)</f>
        <v>«Hoppelihopp und Lotta» – das Nachfolgewerk von «Hoppelihopp»</v>
      </c>
      <c r="E59" s="82" t="str">
        <f>VLOOKUP($A59,'Kursliste gesamt'!$A$10:$J$300,N$1,0)</f>
        <v>Sa, 10.1.26, 09.00 - 12.00 Uhr</v>
      </c>
      <c r="F59" s="82" t="str">
        <f>VLOOKUP($A59,'Kursliste gesamt'!$A$10:$J$300,O$1,0)</f>
        <v>KG, Logo, DaZ</v>
      </c>
      <c r="G59" s="82">
        <f>VLOOKUP($A59,'Kursliste gesamt'!$A$10:$J$300,P$1,0)</f>
        <v>3</v>
      </c>
      <c r="H59" s="82">
        <f>VLOOKUP($A59,'Kursliste gesamt'!$A$10:$J$300,Q$1,0)</f>
        <v>45</v>
      </c>
      <c r="I59" s="82">
        <f>VLOOKUP($A59,'Kursliste gesamt'!$A$10:$J$300,R$1,0)</f>
        <v>18</v>
      </c>
      <c r="J59" s="82">
        <f>VLOOKUP($A59,'Kursliste gesamt'!$A$10:$J$300,S$1,0)</f>
        <v>27</v>
      </c>
    </row>
    <row r="60" spans="1:10" ht="36.75">
      <c r="A60" s="138" t="s">
        <v>667</v>
      </c>
      <c r="B60" s="165" t="str">
        <f>VLOOKUP($A60,'Kursliste gesamt'!$A$10:$J$300,K$1,0)</f>
        <v>43</v>
      </c>
      <c r="C60" s="82" t="str">
        <f>VLOOKUP($A60,'Kursliste gesamt'!$A$10:$J$300,L$1,0)</f>
        <v>OW</v>
      </c>
      <c r="D60" s="82" t="str">
        <f>VLOOKUP($A60,'Kursliste gesamt'!$A$10:$J$300,M$1,0)</f>
        <v>Instrumentale Liedbegleitung auf der Gitarre, Klavier, Akkordeon, Percussion, Stimmbildung u.w., (Einzelunterricht)</v>
      </c>
      <c r="E60" s="82" t="str">
        <f>VLOOKUP($A60,'Kursliste gesamt'!$A$10:$J$300,N$1,0)</f>
        <v>10 Termine à 30 Minuten nach Vereinbarung</v>
      </c>
      <c r="F60" s="82" t="str">
        <f>VLOOKUP($A60,'Kursliste gesamt'!$A$10:$J$300,O$1,0)</f>
        <v>LP (nur OW)</v>
      </c>
      <c r="G60" s="82">
        <f>VLOOKUP($A60,'Kursliste gesamt'!$A$10:$J$300,P$1,0)</f>
        <v>5</v>
      </c>
      <c r="H60" s="82">
        <f>VLOOKUP($A60,'Kursliste gesamt'!$A$10:$J$300,Q$1,0)</f>
        <v>600</v>
      </c>
      <c r="I60" s="82">
        <f>VLOOKUP($A60,'Kursliste gesamt'!$A$10:$J$300,R$1,0)</f>
        <v>240</v>
      </c>
      <c r="J60" s="82">
        <f>VLOOKUP($A60,'Kursliste gesamt'!$A$10:$J$300,S$1,0)</f>
        <v>360</v>
      </c>
    </row>
    <row r="61" spans="1:10" ht="24.75">
      <c r="A61" s="138" t="s">
        <v>687</v>
      </c>
      <c r="B61" s="165" t="str">
        <f>VLOOKUP($A61,'Kursliste gesamt'!$A$10:$J$300,K$1,0)</f>
        <v>44</v>
      </c>
      <c r="C61" s="82" t="str">
        <f>VLOOKUP($A61,'Kursliste gesamt'!$A$10:$J$300,L$1,0)</f>
        <v>OW</v>
      </c>
      <c r="D61" s="82" t="str">
        <f>VLOOKUP($A61,'Kursliste gesamt'!$A$10:$J$300,M$1,0)</f>
        <v>Schwimmen: SLRG WK Pool für Brevet I, Basis Pool, Plus Pool (ohne CPR)</v>
      </c>
      <c r="E61" s="82" t="str">
        <f>VLOOKUP($A61,'Kursliste gesamt'!$A$10:$J$300,N$1,0)</f>
        <v>Mi, 27.8.25, 13.30 - 17.00 Uhr</v>
      </c>
      <c r="F61" s="82" t="str">
        <f>VLOOKUP($A61,'Kursliste gesamt'!$A$10:$J$300,O$1,0)</f>
        <v>LP mit SLRG-Brevet</v>
      </c>
      <c r="G61" s="82">
        <f>VLOOKUP($A61,'Kursliste gesamt'!$A$10:$J$300,P$1,0)</f>
        <v>3.5</v>
      </c>
      <c r="H61" s="82">
        <f>VLOOKUP($A61,'Kursliste gesamt'!$A$10:$J$300,Q$1,0)</f>
        <v>52.5</v>
      </c>
      <c r="I61" s="82">
        <f>VLOOKUP($A61,'Kursliste gesamt'!$A$10:$J$300,R$1,0)</f>
        <v>0</v>
      </c>
      <c r="J61" s="82">
        <f>VLOOKUP($A61,'Kursliste gesamt'!$A$10:$J$300,S$1,0)</f>
        <v>52.5</v>
      </c>
    </row>
    <row r="62" spans="1:10" ht="24.75">
      <c r="A62" s="138" t="s">
        <v>689</v>
      </c>
      <c r="B62" s="165" t="str">
        <f>VLOOKUP($A62,'Kursliste gesamt'!$A$10:$J$300,K$1,0)</f>
        <v>44</v>
      </c>
      <c r="C62" s="82" t="str">
        <f>VLOOKUP($A62,'Kursliste gesamt'!$A$10:$J$300,L$1,0)</f>
        <v>OW</v>
      </c>
      <c r="D62" s="82" t="str">
        <f>VLOOKUP($A62,'Kursliste gesamt'!$A$10:$J$300,M$1,0)</f>
        <v>Schwimmen: SLRG WK Modul See für Brevet See (ohne CPR)</v>
      </c>
      <c r="E62" s="82" t="str">
        <f>VLOOKUP($A62,'Kursliste gesamt'!$A$10:$J$300,N$1,0)</f>
        <v>Mi, 20.8.25, 13.30 - 17.00 Uhr</v>
      </c>
      <c r="F62" s="82" t="str">
        <f>VLOOKUP($A62,'Kursliste gesamt'!$A$10:$J$300,O$1,0)</f>
        <v>LP mit SLRG-Brevet</v>
      </c>
      <c r="G62" s="82">
        <f>VLOOKUP($A62,'Kursliste gesamt'!$A$10:$J$300,P$1,0)</f>
        <v>3.5</v>
      </c>
      <c r="H62" s="82">
        <f>VLOOKUP($A62,'Kursliste gesamt'!$A$10:$J$300,Q$1,0)</f>
        <v>52.5</v>
      </c>
      <c r="I62" s="82">
        <f>VLOOKUP($A62,'Kursliste gesamt'!$A$10:$J$300,R$1,0)</f>
        <v>0</v>
      </c>
      <c r="J62" s="82">
        <f>VLOOKUP($A62,'Kursliste gesamt'!$A$10:$J$300,S$1,0)</f>
        <v>52.5</v>
      </c>
    </row>
    <row r="63" spans="1:10" ht="24.75">
      <c r="A63" s="138" t="s">
        <v>690</v>
      </c>
      <c r="B63" s="165" t="str">
        <f>VLOOKUP($A63,'Kursliste gesamt'!$A$10:$J$300,K$1,0)</f>
        <v>44</v>
      </c>
      <c r="C63" s="82" t="str">
        <f>VLOOKUP($A63,'Kursliste gesamt'!$A$10:$J$300,L$1,0)</f>
        <v>OW</v>
      </c>
      <c r="D63" s="82" t="str">
        <f>VLOOKUP($A63,'Kursliste gesamt'!$A$10:$J$300,M$1,0)</f>
        <v>SLRG Basis Pool Kurs für Begleitlehrpersonen Hallenbad Kerns</v>
      </c>
      <c r="E63" s="82" t="str">
        <f>VLOOKUP($A63,'Kursliste gesamt'!$A$10:$J$300,N$1,0)</f>
        <v>Mi, 3.9.25, 13.00 - 17.00 Uhr</v>
      </c>
      <c r="F63" s="82" t="str">
        <f>VLOOKUP($A63,'Kursliste gesamt'!$A$10:$J$300,O$1,0)</f>
        <v>Alle (nur OW)</v>
      </c>
      <c r="G63" s="82">
        <f>VLOOKUP($A63,'Kursliste gesamt'!$A$10:$J$300,P$1,0)</f>
        <v>4</v>
      </c>
      <c r="H63" s="82">
        <f>VLOOKUP($A63,'Kursliste gesamt'!$A$10:$J$300,Q$1,0)</f>
        <v>60</v>
      </c>
      <c r="I63" s="82">
        <f>VLOOKUP($A63,'Kursliste gesamt'!$A$10:$J$300,R$1,0)</f>
        <v>0</v>
      </c>
      <c r="J63" s="82">
        <f>VLOOKUP($A63,'Kursliste gesamt'!$A$10:$J$300,S$1,0)</f>
        <v>60</v>
      </c>
    </row>
    <row r="64" spans="1:10">
      <c r="A64" s="138" t="s">
        <v>692</v>
      </c>
      <c r="B64" s="165" t="str">
        <f>VLOOKUP($A64,'Kursliste gesamt'!$A$10:$J$300,K$1,0)</f>
        <v>44</v>
      </c>
      <c r="C64" s="82" t="str">
        <f>VLOOKUP($A64,'Kursliste gesamt'!$A$10:$J$300,L$1,0)</f>
        <v>OW</v>
      </c>
      <c r="D64" s="82" t="str">
        <f>VLOOKUP($A64,'Kursliste gesamt'!$A$10:$J$300,M$1,0)</f>
        <v>Sportkompakt Frühlingsweiterbildung 2026</v>
      </c>
      <c r="E64" s="82" t="str">
        <f>VLOOKUP($A64,'Kursliste gesamt'!$A$10:$J$300,N$1,0)</f>
        <v>Sa, 25.4.26, 08.00 - 16.00 Uhr</v>
      </c>
      <c r="F64" s="82" t="str">
        <f>VLOOKUP($A64,'Kursliste gesamt'!$A$10:$J$300,O$1,0)</f>
        <v>LP</v>
      </c>
      <c r="G64" s="82">
        <f>VLOOKUP($A64,'Kursliste gesamt'!$A$10:$J$300,P$1,0)</f>
        <v>7.5</v>
      </c>
      <c r="H64" s="82">
        <f>VLOOKUP($A64,'Kursliste gesamt'!$A$10:$J$300,Q$1,0)</f>
        <v>112.5</v>
      </c>
      <c r="I64" s="82">
        <f>VLOOKUP($A64,'Kursliste gesamt'!$A$10:$J$300,R$1,0)</f>
        <v>45</v>
      </c>
      <c r="J64" s="82">
        <f>VLOOKUP($A64,'Kursliste gesamt'!$A$10:$J$300,S$1,0)</f>
        <v>67.5</v>
      </c>
    </row>
    <row r="65" spans="1:10">
      <c r="A65" s="138" t="s">
        <v>694</v>
      </c>
      <c r="B65" s="165" t="str">
        <f>VLOOKUP($A65,'Kursliste gesamt'!$A$10:$J$300,K$1,0)</f>
        <v>44</v>
      </c>
      <c r="C65" s="82" t="str">
        <f>VLOOKUP($A65,'Kursliste gesamt'!$A$10:$J$300,L$1,0)</f>
        <v>OW</v>
      </c>
      <c r="D65" s="82" t="str">
        <f>VLOOKUP($A65,'Kursliste gesamt'!$A$10:$J$300,M$1,0)</f>
        <v>Update kantonaler Schulsporttag Obwalden</v>
      </c>
      <c r="E65" s="82" t="str">
        <f>VLOOKUP($A65,'Kursliste gesamt'!$A$10:$J$300,N$1,0)</f>
        <v>Mi, 17.9.25, 13.30 - 17.00 Uhr</v>
      </c>
      <c r="F65" s="82" t="str">
        <f>VLOOKUP($A65,'Kursliste gesamt'!$A$10:$J$300,O$1,0)</f>
        <v>Z 2 (nur OW LP)</v>
      </c>
      <c r="G65" s="82">
        <f>VLOOKUP($A65,'Kursliste gesamt'!$A$10:$J$300,P$1,0)</f>
        <v>3.5</v>
      </c>
      <c r="H65" s="82">
        <f>VLOOKUP($A65,'Kursliste gesamt'!$A$10:$J$300,Q$1,0)</f>
        <v>52.5</v>
      </c>
      <c r="I65" s="82">
        <f>VLOOKUP($A65,'Kursliste gesamt'!$A$10:$J$300,R$1,0)</f>
        <v>21</v>
      </c>
      <c r="J65" s="82">
        <f>VLOOKUP($A65,'Kursliste gesamt'!$A$10:$J$300,S$1,0)</f>
        <v>31.5</v>
      </c>
    </row>
    <row r="66" spans="1:10">
      <c r="A66" s="138" t="s">
        <v>367</v>
      </c>
      <c r="B66" s="165" t="str">
        <f>VLOOKUP($A66,'Kursliste gesamt'!$A$10:$J$300,K$1,0)</f>
        <v>45</v>
      </c>
      <c r="C66" s="82" t="str">
        <f>VLOOKUP($A66,'Kursliste gesamt'!$A$10:$J$300,L$1,0)</f>
        <v>OW</v>
      </c>
      <c r="D66" s="82" t="str">
        <f>VLOOKUP($A66,'Kursliste gesamt'!$A$10:$J$300,M$1,0)</f>
        <v>Erklärvideos im Unterricht</v>
      </c>
      <c r="E66" s="82" t="str">
        <f>VLOOKUP($A66,'Kursliste gesamt'!$A$10:$J$300,N$1,0)</f>
        <v>Mi, 19.11.25, 13.30 - 16.30 Uhr</v>
      </c>
      <c r="F66" s="82" t="str">
        <f>VLOOKUP($A66,'Kursliste gesamt'!$A$10:$J$300,O$1,0)</f>
        <v>LP</v>
      </c>
      <c r="G66" s="82">
        <f>VLOOKUP($A66,'Kursliste gesamt'!$A$10:$J$300,P$1,0)</f>
        <v>3</v>
      </c>
      <c r="H66" s="82">
        <f>VLOOKUP($A66,'Kursliste gesamt'!$A$10:$J$300,Q$1,0)</f>
        <v>45</v>
      </c>
      <c r="I66" s="82">
        <f>VLOOKUP($A66,'Kursliste gesamt'!$A$10:$J$300,R$1,0)</f>
        <v>18</v>
      </c>
      <c r="J66" s="82">
        <f>VLOOKUP($A66,'Kursliste gesamt'!$A$10:$J$300,S$1,0)</f>
        <v>27</v>
      </c>
    </row>
    <row r="67" spans="1:10" ht="24.75">
      <c r="A67" s="138" t="s">
        <v>271</v>
      </c>
      <c r="B67" s="165" t="str">
        <f>VLOOKUP($A67,'Kursliste gesamt'!$A$10:$J$300,K$1,0)</f>
        <v>45</v>
      </c>
      <c r="C67" s="82" t="str">
        <f>VLOOKUP($A67,'Kursliste gesamt'!$A$10:$J$300,L$1,0)</f>
        <v>OW</v>
      </c>
      <c r="D67" s="82" t="str">
        <f>VLOOKUP($A67,'Kursliste gesamt'!$A$10:$J$300,M$1,0)</f>
        <v>Attraktive Arbeitsblätter, Flyer und Lernlandkarten mit Canva gestalten</v>
      </c>
      <c r="E67" s="82" t="str">
        <f>VLOOKUP($A67,'Kursliste gesamt'!$A$10:$J$300,N$1,0)</f>
        <v>Mi, 24.9.25, 13.30 - 16.30 Uhr</v>
      </c>
      <c r="F67" s="82" t="str">
        <f>VLOOKUP($A67,'Kursliste gesamt'!$A$10:$J$300,O$1,0)</f>
        <v>Alle</v>
      </c>
      <c r="G67" s="82">
        <f>VLOOKUP($A67,'Kursliste gesamt'!$A$10:$J$300,P$1,0)</f>
        <v>3</v>
      </c>
      <c r="H67" s="82">
        <f>VLOOKUP($A67,'Kursliste gesamt'!$A$10:$J$300,Q$1,0)</f>
        <v>45</v>
      </c>
      <c r="I67" s="82">
        <f>VLOOKUP($A67,'Kursliste gesamt'!$A$10:$J$300,R$1,0)</f>
        <v>18</v>
      </c>
      <c r="J67" s="82">
        <f>VLOOKUP($A67,'Kursliste gesamt'!$A$10:$J$300,S$1,0)</f>
        <v>27</v>
      </c>
    </row>
    <row r="68" spans="1:10" ht="24.75">
      <c r="A68" s="138" t="s">
        <v>273</v>
      </c>
      <c r="B68" s="165" t="str">
        <f>VLOOKUP($A68,'Kursliste gesamt'!$A$10:$J$300,K$1,0)</f>
        <v>45</v>
      </c>
      <c r="C68" s="82" t="str">
        <f>VLOOKUP($A68,'Kursliste gesamt'!$A$10:$J$300,L$1,0)</f>
        <v>OW</v>
      </c>
      <c r="D68" s="82" t="str">
        <f>VLOOKUP($A68,'Kursliste gesamt'!$A$10:$J$300,M$1,0)</f>
        <v>Digitale Organisation und Zusammenarbeit mit OneNote von Office 365</v>
      </c>
      <c r="E68" s="82" t="str">
        <f>VLOOKUP($A68,'Kursliste gesamt'!$A$10:$J$300,N$1,0)</f>
        <v>Mi, 3.9.25, 13.30 - 16.30 Uhr</v>
      </c>
      <c r="F68" s="82" t="str">
        <f>VLOOKUP($A68,'Kursliste gesamt'!$A$10:$J$300,O$1,0)</f>
        <v>Alle</v>
      </c>
      <c r="G68" s="82">
        <f>VLOOKUP($A68,'Kursliste gesamt'!$A$10:$J$300,P$1,0)</f>
        <v>3</v>
      </c>
      <c r="H68" s="82">
        <f>VLOOKUP($A68,'Kursliste gesamt'!$A$10:$J$300,Q$1,0)</f>
        <v>45</v>
      </c>
      <c r="I68" s="82">
        <f>VLOOKUP($A68,'Kursliste gesamt'!$A$10:$J$300,R$1,0)</f>
        <v>18</v>
      </c>
      <c r="J68" s="82">
        <f>VLOOKUP($A68,'Kursliste gesamt'!$A$10:$J$300,S$1,0)</f>
        <v>27</v>
      </c>
    </row>
    <row r="69" spans="1:10">
      <c r="A69" s="138" t="s">
        <v>731</v>
      </c>
      <c r="B69" s="165" t="str">
        <f>VLOOKUP($A69,'Kursliste gesamt'!$A$10:$J$300,K$1,0)</f>
        <v>45</v>
      </c>
      <c r="C69" s="82" t="str">
        <f>VLOOKUP($A69,'Kursliste gesamt'!$A$10:$J$300,L$1,0)</f>
        <v>OW</v>
      </c>
      <c r="D69" s="82" t="str">
        <f>VLOOKUP($A69,'Kursliste gesamt'!$A$10:$J$300,M$1,0)</f>
        <v xml:space="preserve">Gamification im Unterricht – so geht's! </v>
      </c>
      <c r="E69" s="82" t="str">
        <f>VLOOKUP($A69,'Kursliste gesamt'!$A$10:$J$300,N$1,0)</f>
        <v>Do, 4.9.25, 17.30 - 19.30 Uhr</v>
      </c>
      <c r="F69" s="82" t="str">
        <f>VLOOKUP($A69,'Kursliste gesamt'!$A$10:$J$300,O$1,0)</f>
        <v>Z 1 - 3 (nur OW)</v>
      </c>
      <c r="G69" s="82">
        <f>VLOOKUP($A69,'Kursliste gesamt'!$A$10:$J$300,P$1,0)</f>
        <v>2</v>
      </c>
      <c r="H69" s="82">
        <f>VLOOKUP($A69,'Kursliste gesamt'!$A$10:$J$300,Q$1,0)</f>
        <v>30</v>
      </c>
      <c r="I69" s="82">
        <f>VLOOKUP($A69,'Kursliste gesamt'!$A$10:$J$300,R$1,0)</f>
        <v>12</v>
      </c>
      <c r="J69" s="82">
        <f>VLOOKUP($A69,'Kursliste gesamt'!$A$10:$J$300,S$1,0)</f>
        <v>18</v>
      </c>
    </row>
    <row r="70" spans="1:10" ht="24.75">
      <c r="A70" s="138" t="s">
        <v>735</v>
      </c>
      <c r="B70" s="165" t="str">
        <f>VLOOKUP($A70,'Kursliste gesamt'!$A$10:$J$300,K$1,0)</f>
        <v>45</v>
      </c>
      <c r="C70" s="82" t="str">
        <f>VLOOKUP($A70,'Kursliste gesamt'!$A$10:$J$300,L$1,0)</f>
        <v>OW</v>
      </c>
      <c r="D70" s="82" t="str">
        <f>VLOOKUP($A70,'Kursliste gesamt'!$A$10:$J$300,M$1,0)</f>
        <v xml:space="preserve">Gamification im Unterricht – so geht's! (Zoom) </v>
      </c>
      <c r="E70" s="82" t="str">
        <f>VLOOKUP($A70,'Kursliste gesamt'!$A$10:$J$300,N$1,0)</f>
        <v>Mo, 17.11.25, 1700 - 18.00 Uhr</v>
      </c>
      <c r="F70" s="82" t="str">
        <f>VLOOKUP($A70,'Kursliste gesamt'!$A$10:$J$300,O$1,0)</f>
        <v>Z 1 - 3 (nur OW)</v>
      </c>
      <c r="G70" s="82">
        <f>VLOOKUP($A70,'Kursliste gesamt'!$A$10:$J$300,P$1,0)</f>
        <v>1</v>
      </c>
      <c r="H70" s="82">
        <f>VLOOKUP($A70,'Kursliste gesamt'!$A$10:$J$300,Q$1,0)</f>
        <v>15</v>
      </c>
      <c r="I70" s="82">
        <f>VLOOKUP($A70,'Kursliste gesamt'!$A$10:$J$300,R$1,0)</f>
        <v>6</v>
      </c>
      <c r="J70" s="82">
        <f>VLOOKUP($A70,'Kursliste gesamt'!$A$10:$J$300,S$1,0)</f>
        <v>9</v>
      </c>
    </row>
    <row r="71" spans="1:10">
      <c r="A71" s="138" t="s">
        <v>737</v>
      </c>
      <c r="B71" s="165" t="str">
        <f>VLOOKUP($A71,'Kursliste gesamt'!$A$10:$J$300,K$1,0)</f>
        <v>45</v>
      </c>
      <c r="C71" s="82" t="str">
        <f>VLOOKUP($A71,'Kursliste gesamt'!$A$10:$J$300,L$1,0)</f>
        <v>OW</v>
      </c>
      <c r="D71" s="82" t="str">
        <f>VLOOKUP($A71,'Kursliste gesamt'!$A$10:$J$300,M$1,0)</f>
        <v>Making im tüftelPark</v>
      </c>
      <c r="E71" s="82" t="str">
        <f>VLOOKUP($A71,'Kursliste gesamt'!$A$10:$J$300,N$1,0)</f>
        <v>Sa, 30.8., 20.9.25, 08.30 - 16.30 Uhr</v>
      </c>
      <c r="F71" s="82" t="str">
        <f>VLOOKUP($A71,'Kursliste gesamt'!$A$10:$J$300,O$1,0)</f>
        <v>Z 2 + 3, SL</v>
      </c>
      <c r="G71" s="82">
        <f>VLOOKUP($A71,'Kursliste gesamt'!$A$10:$J$300,P$1,0)</f>
        <v>13</v>
      </c>
      <c r="H71" s="82">
        <f>VLOOKUP($A71,'Kursliste gesamt'!$A$10:$J$300,Q$1,0)</f>
        <v>195</v>
      </c>
      <c r="I71" s="82">
        <f>VLOOKUP($A71,'Kursliste gesamt'!$A$10:$J$300,R$1,0)</f>
        <v>78</v>
      </c>
      <c r="J71" s="82">
        <f>VLOOKUP($A71,'Kursliste gesamt'!$A$10:$J$300,S$1,0)</f>
        <v>117</v>
      </c>
    </row>
    <row r="72" spans="1:10">
      <c r="A72" s="138" t="s">
        <v>740</v>
      </c>
      <c r="B72" s="165" t="str">
        <f>VLOOKUP($A72,'Kursliste gesamt'!$A$10:$J$300,K$1,0)</f>
        <v>45</v>
      </c>
      <c r="C72" s="82" t="str">
        <f>VLOOKUP($A72,'Kursliste gesamt'!$A$10:$J$300,L$1,0)</f>
        <v>OW</v>
      </c>
      <c r="D72" s="82" t="str">
        <f>VLOOKUP($A72,'Kursliste gesamt'!$A$10:$J$300,M$1,0)</f>
        <v>KI im Klassenzimmer: Grundlagen</v>
      </c>
      <c r="E72" s="82" t="str">
        <f>VLOOKUP($A72,'Kursliste gesamt'!$A$10:$J$300,N$1,0)</f>
        <v>Mi, 5.11.25, 13.30 - 17.00 Uhr</v>
      </c>
      <c r="F72" s="82" t="str">
        <f>VLOOKUP($A72,'Kursliste gesamt'!$A$10:$J$300,O$1,0)</f>
        <v>LP</v>
      </c>
      <c r="G72" s="82">
        <f>VLOOKUP($A72,'Kursliste gesamt'!$A$10:$J$300,P$1,0)</f>
        <v>3.5</v>
      </c>
      <c r="H72" s="82">
        <f>VLOOKUP($A72,'Kursliste gesamt'!$A$10:$J$300,Q$1,0)</f>
        <v>52.5</v>
      </c>
      <c r="I72" s="82">
        <f>VLOOKUP($A72,'Kursliste gesamt'!$A$10:$J$300,R$1,0)</f>
        <v>21</v>
      </c>
      <c r="J72" s="82">
        <f>VLOOKUP($A72,'Kursliste gesamt'!$A$10:$J$300,S$1,0)</f>
        <v>31.5</v>
      </c>
    </row>
    <row r="73" spans="1:10" ht="24.75">
      <c r="A73" s="138" t="s">
        <v>742</v>
      </c>
      <c r="B73" s="165" t="str">
        <f>VLOOKUP($A73,'Kursliste gesamt'!$A$10:$J$300,K$1,0)</f>
        <v>45</v>
      </c>
      <c r="C73" s="82" t="str">
        <f>VLOOKUP($A73,'Kursliste gesamt'!$A$10:$J$300,L$1,0)</f>
        <v>OW</v>
      </c>
      <c r="D73" s="82" t="str">
        <f>VLOOKUP($A73,'Kursliste gesamt'!$A$10:$J$300,M$1,0)</f>
        <v>KI im Klassenzimmer: Individuelle Lernassistenten entwickeln</v>
      </c>
      <c r="E73" s="82" t="str">
        <f>VLOOKUP($A73,'Kursliste gesamt'!$A$10:$J$300,N$1,0)</f>
        <v>Mi, 19.11.25, 13.30 - 16.30 Uhr</v>
      </c>
      <c r="F73" s="82" t="str">
        <f>VLOOKUP($A73,'Kursliste gesamt'!$A$10:$J$300,O$1,0)</f>
        <v>Z 2 + 3, SEK II, SHP, DaZ, BBF</v>
      </c>
      <c r="G73" s="82">
        <f>VLOOKUP($A73,'Kursliste gesamt'!$A$10:$J$300,P$1,0)</f>
        <v>3</v>
      </c>
      <c r="H73" s="82">
        <f>VLOOKUP($A73,'Kursliste gesamt'!$A$10:$J$300,Q$1,0)</f>
        <v>45</v>
      </c>
      <c r="I73" s="82">
        <f>VLOOKUP($A73,'Kursliste gesamt'!$A$10:$J$300,R$1,0)</f>
        <v>18</v>
      </c>
      <c r="J73" s="82">
        <f>VLOOKUP($A73,'Kursliste gesamt'!$A$10:$J$300,S$1,0)</f>
        <v>27</v>
      </c>
    </row>
    <row r="74" spans="1:10">
      <c r="A74" s="138" t="s">
        <v>745</v>
      </c>
      <c r="B74" s="165" t="str">
        <f>VLOOKUP($A74,'Kursliste gesamt'!$A$10:$J$300,K$1,0)</f>
        <v>45</v>
      </c>
      <c r="C74" s="82" t="str">
        <f>VLOOKUP($A74,'Kursliste gesamt'!$A$10:$J$300,L$1,0)</f>
        <v>OW</v>
      </c>
      <c r="D74" s="82" t="str">
        <f>VLOOKUP($A74,'Kursliste gesamt'!$A$10:$J$300,M$1,0)</f>
        <v>KI im Klassenzimmer: Deep Dive</v>
      </c>
      <c r="E74" s="82" t="str">
        <f>VLOOKUP($A74,'Kursliste gesamt'!$A$10:$J$300,N$1,0)</f>
        <v>Mi, 25.3.26, 13.30 - 17.00 Uhr</v>
      </c>
      <c r="F74" s="82" t="str">
        <f>VLOOKUP($A74,'Kursliste gesamt'!$A$10:$J$300,O$1,0)</f>
        <v>LP</v>
      </c>
      <c r="G74" s="82">
        <f>VLOOKUP($A74,'Kursliste gesamt'!$A$10:$J$300,P$1,0)</f>
        <v>3.5</v>
      </c>
      <c r="H74" s="82">
        <f>VLOOKUP($A74,'Kursliste gesamt'!$A$10:$J$300,Q$1,0)</f>
        <v>52.5</v>
      </c>
      <c r="I74" s="82">
        <f>VLOOKUP($A74,'Kursliste gesamt'!$A$10:$J$300,R$1,0)</f>
        <v>21</v>
      </c>
      <c r="J74" s="82">
        <f>VLOOKUP($A74,'Kursliste gesamt'!$A$10:$J$300,S$1,0)</f>
        <v>31.5</v>
      </c>
    </row>
    <row r="75" spans="1:10" ht="24.75">
      <c r="A75" s="138" t="s">
        <v>748</v>
      </c>
      <c r="B75" s="165" t="str">
        <f>VLOOKUP($A75,'Kursliste gesamt'!$A$10:$J$300,K$1,0)</f>
        <v>45</v>
      </c>
      <c r="C75" s="82" t="str">
        <f>VLOOKUP($A75,'Kursliste gesamt'!$A$10:$J$300,L$1,0)</f>
        <v>OW</v>
      </c>
      <c r="D75" s="82" t="str">
        <f>VLOOKUP($A75,'Kursliste gesamt'!$A$10:$J$300,M$1,0)</f>
        <v>Kreative Umsetzung mit Wimmelbildern und Comics</v>
      </c>
      <c r="E75" s="82" t="str">
        <f>VLOOKUP($A75,'Kursliste gesamt'!$A$10:$J$300,N$1,0)</f>
        <v>Fr, 14.11.25, 16.30 - 19.30 Uhr</v>
      </c>
      <c r="F75" s="82" t="str">
        <f>VLOOKUP($A75,'Kursliste gesamt'!$A$10:$J$300,O$1,0)</f>
        <v>MS I</v>
      </c>
      <c r="G75" s="82">
        <f>VLOOKUP($A75,'Kursliste gesamt'!$A$10:$J$300,P$1,0)</f>
        <v>3</v>
      </c>
      <c r="H75" s="82">
        <f>VLOOKUP($A75,'Kursliste gesamt'!$A$10:$J$300,Q$1,0)</f>
        <v>45</v>
      </c>
      <c r="I75" s="82">
        <f>VLOOKUP($A75,'Kursliste gesamt'!$A$10:$J$300,R$1,0)</f>
        <v>18</v>
      </c>
      <c r="J75" s="82">
        <f>VLOOKUP($A75,'Kursliste gesamt'!$A$10:$J$300,S$1,0)</f>
        <v>27</v>
      </c>
    </row>
    <row r="76" spans="1:10" ht="24.75">
      <c r="A76" s="138" t="s">
        <v>751</v>
      </c>
      <c r="B76" s="165" t="str">
        <f>VLOOKUP($A76,'Kursliste gesamt'!$A$10:$J$300,K$1,0)</f>
        <v>45</v>
      </c>
      <c r="C76" s="82" t="str">
        <f>VLOOKUP($A76,'Kursliste gesamt'!$A$10:$J$300,L$1,0)</f>
        <v>OW</v>
      </c>
      <c r="D76" s="82" t="str">
        <f>VLOOKUP($A76,'Kursliste gesamt'!$A$10:$J$300,M$1,0)</f>
        <v>Kreative und spielerische Umsetzungsideen entwickeln – fast ohne digitale Geräte</v>
      </c>
      <c r="E76" s="82" t="str">
        <f>VLOOKUP($A76,'Kursliste gesamt'!$A$10:$J$300,N$1,0)</f>
        <v>Sa, 15.11.25, 09.00 - 16.00 Uhr</v>
      </c>
      <c r="F76" s="82" t="str">
        <f>VLOOKUP($A76,'Kursliste gesamt'!$A$10:$J$300,O$1,0)</f>
        <v>Z 1</v>
      </c>
      <c r="G76" s="82">
        <f>VLOOKUP($A76,'Kursliste gesamt'!$A$10:$J$300,P$1,0)</f>
        <v>6</v>
      </c>
      <c r="H76" s="82">
        <f>VLOOKUP($A76,'Kursliste gesamt'!$A$10:$J$300,Q$1,0)</f>
        <v>90</v>
      </c>
      <c r="I76" s="82">
        <f>VLOOKUP($A76,'Kursliste gesamt'!$A$10:$J$300,R$1,0)</f>
        <v>36</v>
      </c>
      <c r="J76" s="82">
        <f>VLOOKUP($A76,'Kursliste gesamt'!$A$10:$J$300,S$1,0)</f>
        <v>54</v>
      </c>
    </row>
    <row r="77" spans="1:10" ht="24.75">
      <c r="A77" s="138" t="s">
        <v>355</v>
      </c>
      <c r="B77" s="165" t="str">
        <f>VLOOKUP($A77,'Kursliste gesamt'!$A$10:$J$300,K$1,0)</f>
        <v>46</v>
      </c>
      <c r="C77" s="82" t="str">
        <f>VLOOKUP($A77,'Kursliste gesamt'!$A$10:$J$300,L$1,0)</f>
        <v>OW</v>
      </c>
      <c r="D77" s="82" t="str">
        <f>VLOOKUP($A77,'Kursliste gesamt'!$A$10:$J$300,M$1,0)</f>
        <v>Design Thinking für den projektbasierten Unterricht</v>
      </c>
      <c r="E77" s="82" t="str">
        <f>VLOOKUP($A77,'Kursliste gesamt'!$A$10:$J$300,N$1,0)</f>
        <v>Sa, 15.11.25, 08.30 - 16.00 Uhr</v>
      </c>
      <c r="F77" s="82" t="str">
        <f>VLOOKUP($A77,'Kursliste gesamt'!$A$10:$J$300,O$1,0)</f>
        <v>Z 2 + 3</v>
      </c>
      <c r="G77" s="82">
        <f>VLOOKUP($A77,'Kursliste gesamt'!$A$10:$J$300,P$1,0)</f>
        <v>6</v>
      </c>
      <c r="H77" s="82">
        <f>VLOOKUP($A77,'Kursliste gesamt'!$A$10:$J$300,Q$1,0)</f>
        <v>90</v>
      </c>
      <c r="I77" s="82">
        <f>VLOOKUP($A77,'Kursliste gesamt'!$A$10:$J$300,R$1,0)</f>
        <v>36</v>
      </c>
      <c r="J77" s="82">
        <f>VLOOKUP($A77,'Kursliste gesamt'!$A$10:$J$300,S$1,0)</f>
        <v>54</v>
      </c>
    </row>
    <row r="78" spans="1:10">
      <c r="A78" s="138" t="s">
        <v>762</v>
      </c>
      <c r="B78" s="165" t="str">
        <f>VLOOKUP($A78,'Kursliste gesamt'!$A$10:$J$300,K$1,0)</f>
        <v>46</v>
      </c>
      <c r="C78" s="82" t="str">
        <f>VLOOKUP($A78,'Kursliste gesamt'!$A$10:$J$300,L$1,0)</f>
        <v>OW</v>
      </c>
      <c r="D78" s="82" t="str">
        <f>VLOOKUP($A78,'Kursliste gesamt'!$A$10:$J$300,M$1,0)</f>
        <v>Update Projektunterricht</v>
      </c>
      <c r="E78" s="82" t="str">
        <f>VLOOKUP($A78,'Kursliste gesamt'!$A$10:$J$300,N$1,0)</f>
        <v>Holkurs</v>
      </c>
      <c r="F78" s="82" t="str">
        <f>VLOOKUP($A78,'Kursliste gesamt'!$A$10:$J$300,O$1,0)</f>
        <v>Z 3, SHP (nur OW)</v>
      </c>
      <c r="G78" s="82">
        <f>VLOOKUP($A78,'Kursliste gesamt'!$A$10:$J$300,P$1,0)</f>
        <v>3</v>
      </c>
      <c r="H78" s="82">
        <f>VLOOKUP($A78,'Kursliste gesamt'!$A$10:$J$300,Q$1,0)</f>
        <v>45</v>
      </c>
      <c r="I78" s="82">
        <f>VLOOKUP($A78,'Kursliste gesamt'!$A$10:$J$300,R$1,0)</f>
        <v>0</v>
      </c>
      <c r="J78" s="82">
        <f>VLOOKUP($A78,'Kursliste gesamt'!$A$10:$J$300,S$1,0)</f>
        <v>45</v>
      </c>
    </row>
    <row r="79" spans="1:10" ht="24.75">
      <c r="A79" s="138" t="s">
        <v>772</v>
      </c>
      <c r="B79" s="165" t="str">
        <f>VLOOKUP($A79,'Kursliste gesamt'!$A$10:$J$300,K$1,0)</f>
        <v>51</v>
      </c>
      <c r="C79" s="82" t="str">
        <f>VLOOKUP($A79,'Kursliste gesamt'!$A$10:$J$300,L$1,0)</f>
        <v>OW</v>
      </c>
      <c r="D79" s="82" t="str">
        <f>VLOOKUP($A79,'Kursliste gesamt'!$A$10:$J$300,M$1,0)</f>
        <v>Exekutive Funktionen: Bedeutung fürs</v>
      </c>
      <c r="E79" s="82" t="str">
        <f>VLOOKUP($A79,'Kursliste gesamt'!$A$10:$J$300,N$1,0)</f>
        <v>Fr, 29.5.26, 18.00 - 21.00 Uhr; Sa, 30.5.26, 08.30 - 16.30 Uhr</v>
      </c>
      <c r="F79" s="82" t="str">
        <f>VLOOKUP($A79,'Kursliste gesamt'!$A$10:$J$300,O$1,0)</f>
        <v>Z 1 + 2, SHP, DaZ</v>
      </c>
      <c r="G79" s="82">
        <f>VLOOKUP($A79,'Kursliste gesamt'!$A$10:$J$300,P$1,0)</f>
        <v>9.5</v>
      </c>
      <c r="H79" s="82">
        <f>VLOOKUP($A79,'Kursliste gesamt'!$A$10:$J$300,Q$1,0)</f>
        <v>142.5</v>
      </c>
      <c r="I79" s="82">
        <f>VLOOKUP($A79,'Kursliste gesamt'!$A$10:$J$300,R$1,0)</f>
        <v>57</v>
      </c>
      <c r="J79" s="82">
        <f>VLOOKUP($A79,'Kursliste gesamt'!$A$10:$J$300,S$1,0)</f>
        <v>85.5</v>
      </c>
    </row>
    <row r="80" spans="1:10" ht="24.75">
      <c r="A80" s="138" t="s">
        <v>775</v>
      </c>
      <c r="B80" s="165" t="str">
        <f>VLOOKUP($A80,'Kursliste gesamt'!$A$10:$J$300,K$1,0)</f>
        <v>51</v>
      </c>
      <c r="C80" s="82" t="str">
        <f>VLOOKUP($A80,'Kursliste gesamt'!$A$10:$J$300,L$1,0)</f>
        <v>OW</v>
      </c>
      <c r="D80" s="82" t="str">
        <f>VLOOKUP($A80,'Kursliste gesamt'!$A$10:$J$300,M$1,0)</f>
        <v>Emotionaler Entwicklungsstand – Schlüssel bei Verhaltensauffälligkeiten?</v>
      </c>
      <c r="E80" s="82" t="str">
        <f>VLOOKUP($A80,'Kursliste gesamt'!$A$10:$J$300,N$1,0)</f>
        <v>Sa, 24.1.26, 08.30 - 16.00 Uhr</v>
      </c>
      <c r="F80" s="82" t="str">
        <f>VLOOKUP($A80,'Kursliste gesamt'!$A$10:$J$300,O$1,0)</f>
        <v>Alle</v>
      </c>
      <c r="G80" s="82">
        <f>VLOOKUP($A80,'Kursliste gesamt'!$A$10:$J$300,P$1,0)</f>
        <v>6.5</v>
      </c>
      <c r="H80" s="82">
        <f>VLOOKUP($A80,'Kursliste gesamt'!$A$10:$J$300,Q$1,0)</f>
        <v>97.5</v>
      </c>
      <c r="I80" s="82">
        <f>VLOOKUP($A80,'Kursliste gesamt'!$A$10:$J$300,R$1,0)</f>
        <v>39</v>
      </c>
      <c r="J80" s="82">
        <f>VLOOKUP($A80,'Kursliste gesamt'!$A$10:$J$300,S$1,0)</f>
        <v>58.5</v>
      </c>
    </row>
    <row r="81" spans="1:11" ht="36.75">
      <c r="A81" s="138" t="s">
        <v>778</v>
      </c>
      <c r="B81" s="165" t="str">
        <f>VLOOKUP($A81,'Kursliste gesamt'!$A$10:$J$300,K$1,0)</f>
        <v>51</v>
      </c>
      <c r="C81" s="82" t="str">
        <f>VLOOKUP($A81,'Kursliste gesamt'!$A$10:$J$300,L$1,0)</f>
        <v>OW</v>
      </c>
      <c r="D81" s="82" t="str">
        <f>VLOOKUP($A81,'Kursliste gesamt'!$A$10:$J$300,M$1,0)</f>
        <v>Die "Skala der Emotionalen Entwicklung – Diagnostik (SEED)" als Hilfsmittel im Umgang mit Verhaltensauffälligkeiten (Aufbaukurs)</v>
      </c>
      <c r="E81" s="82" t="str">
        <f>VLOOKUP($A81,'Kursliste gesamt'!$A$10:$J$300,N$1,0)</f>
        <v>Sa, 20.9.25, 08.30 - 16.00 Uhr</v>
      </c>
      <c r="F81" s="82" t="str">
        <f>VLOOKUP($A81,'Kursliste gesamt'!$A$10:$J$300,O$1,0)</f>
        <v>Alle</v>
      </c>
      <c r="G81" s="82">
        <f>VLOOKUP($A81,'Kursliste gesamt'!$A$10:$J$300,P$1,0)</f>
        <v>6.5</v>
      </c>
      <c r="H81" s="82">
        <f>VLOOKUP($A81,'Kursliste gesamt'!$A$10:$J$300,Q$1,0)</f>
        <v>97.5</v>
      </c>
      <c r="I81" s="82">
        <f>VLOOKUP($A81,'Kursliste gesamt'!$A$10:$J$300,R$1,0)</f>
        <v>39</v>
      </c>
      <c r="J81" s="82">
        <f>VLOOKUP($A81,'Kursliste gesamt'!$A$10:$J$300,S$1,0)</f>
        <v>58.5</v>
      </c>
    </row>
    <row r="82" spans="1:11">
      <c r="A82" s="138" t="s">
        <v>319</v>
      </c>
      <c r="B82" s="165" t="str">
        <f>VLOOKUP($A82,'Kursliste gesamt'!$A$10:$J$300,K$1,0)</f>
        <v>51</v>
      </c>
      <c r="C82" s="82" t="str">
        <f>VLOOKUP($A82,'Kursliste gesamt'!$A$10:$J$300,L$1,0)</f>
        <v>OW</v>
      </c>
      <c r="D82" s="82" t="str">
        <f>VLOOKUP($A82,'Kursliste gesamt'!$A$10:$J$300,M$1,0)</f>
        <v>Angst – Umgang mit einem starken Gefühl</v>
      </c>
      <c r="E82" s="82" t="str">
        <f>VLOOKUP($A82,'Kursliste gesamt'!$A$10:$J$300,N$1,0)</f>
        <v>Mi, 28.1.26, 13.30 - 17.00 Uhr</v>
      </c>
      <c r="F82" s="82" t="str">
        <f>VLOOKUP($A82,'Kursliste gesamt'!$A$10:$J$300,O$1,0)</f>
        <v>Z 1 + 2</v>
      </c>
      <c r="G82" s="82">
        <f>VLOOKUP($A82,'Kursliste gesamt'!$A$10:$J$300,P$1,0)</f>
        <v>3.5</v>
      </c>
      <c r="H82" s="82">
        <f>VLOOKUP($A82,'Kursliste gesamt'!$A$10:$J$300,Q$1,0)</f>
        <v>31.5</v>
      </c>
      <c r="I82" s="82">
        <f>VLOOKUP($A82,'Kursliste gesamt'!$A$10:$J$300,R$1,0)</f>
        <v>0</v>
      </c>
      <c r="J82" s="82">
        <f>VLOOKUP($A82,'Kursliste gesamt'!$A$10:$J$300,S$1,0)</f>
        <v>31.5</v>
      </c>
    </row>
    <row r="83" spans="1:11" ht="24.75">
      <c r="A83" s="138" t="s">
        <v>785</v>
      </c>
      <c r="B83" s="165" t="str">
        <f>VLOOKUP($A83,'Kursliste gesamt'!$A$10:$J$300,K$1,0)</f>
        <v>61</v>
      </c>
      <c r="C83" s="82" t="str">
        <f>VLOOKUP($A83,'Kursliste gesamt'!$A$10:$J$300,L$1,0)</f>
        <v>OW</v>
      </c>
      <c r="D83" s="82" t="str">
        <f>VLOOKUP($A83,'Kursliste gesamt'!$A$10:$J$300,M$1,0)</f>
        <v>Joyful Workplace. Schlüsselfaktoren für sichtbare Arbeitsplatz-Attraktivität</v>
      </c>
      <c r="E83" s="82" t="str">
        <f>VLOOKUP($A83,'Kursliste gesamt'!$A$10:$J$300,N$1,0)</f>
        <v>Mi, 10.9.25, 13.00 - 17.00 Uhr</v>
      </c>
      <c r="F83" s="82" t="str">
        <f>VLOOKUP($A83,'Kursliste gesamt'!$A$10:$J$300,O$1,0)</f>
        <v>SL</v>
      </c>
      <c r="G83" s="82">
        <f>VLOOKUP($A83,'Kursliste gesamt'!$A$10:$J$300,P$1,0)</f>
        <v>4</v>
      </c>
      <c r="H83" s="82">
        <f>VLOOKUP($A83,'Kursliste gesamt'!$A$10:$J$300,Q$1,0)</f>
        <v>60</v>
      </c>
      <c r="I83" s="82">
        <f>VLOOKUP($A83,'Kursliste gesamt'!$A$10:$J$300,R$1,0)</f>
        <v>24</v>
      </c>
      <c r="J83" s="82">
        <f>VLOOKUP($A83,'Kursliste gesamt'!$A$10:$J$300,S$1,0)</f>
        <v>36</v>
      </c>
    </row>
    <row r="84" spans="1:11" ht="12.75">
      <c r="K84" s="81"/>
    </row>
    <row r="85" spans="1:11" ht="12.75">
      <c r="K85" s="81"/>
    </row>
    <row r="86" spans="1:11" ht="12.75">
      <c r="K86" s="81"/>
    </row>
    <row r="87" spans="1:11" ht="12.75">
      <c r="K87" s="81"/>
    </row>
  </sheetData>
  <autoFilter ref="A2:T83" xr:uid="{00000000-0001-0000-0500-000000000000}"/>
  <sortState xmlns:xlrd2="http://schemas.microsoft.com/office/spreadsheetml/2017/richdata2" ref="A3:G82">
    <sortCondition ref="A3:A82"/>
  </sortState>
  <phoneticPr fontId="39" type="noConversion"/>
  <conditionalFormatting sqref="A1:A2">
    <cfRule type="duplicateValues" dxfId="66" priority="1"/>
  </conditionalFormatting>
  <conditionalFormatting sqref="A3:A83">
    <cfRule type="duplicateValues" dxfId="65" priority="423"/>
    <cfRule type="duplicateValues" dxfId="64" priority="424"/>
  </conditionalFormatting>
  <conditionalFormatting sqref="A42">
    <cfRule type="duplicateValues" dxfId="63" priority="155"/>
  </conditionalFormatting>
  <conditionalFormatting sqref="A43:A45 A33:A41">
    <cfRule type="duplicateValues" dxfId="62" priority="370"/>
  </conditionalFormatting>
  <conditionalFormatting sqref="A46">
    <cfRule type="duplicateValues" dxfId="61" priority="159"/>
  </conditionalFormatting>
  <conditionalFormatting sqref="A47 A49:A60">
    <cfRule type="duplicateValues" dxfId="60" priority="165"/>
  </conditionalFormatting>
  <conditionalFormatting sqref="A47">
    <cfRule type="duplicateValues" dxfId="59" priority="375"/>
  </conditionalFormatting>
  <conditionalFormatting sqref="A48">
    <cfRule type="duplicateValues" dxfId="58" priority="161"/>
  </conditionalFormatting>
  <conditionalFormatting sqref="A61">
    <cfRule type="duplicateValues" dxfId="57" priority="168"/>
  </conditionalFormatting>
  <conditionalFormatting sqref="A62 A69:A79">
    <cfRule type="duplicateValues" dxfId="56" priority="175"/>
  </conditionalFormatting>
  <conditionalFormatting sqref="A63">
    <cfRule type="duplicateValues" dxfId="55" priority="169"/>
  </conditionalFormatting>
  <conditionalFormatting sqref="A64">
    <cfRule type="duplicateValues" dxfId="54" priority="170"/>
  </conditionalFormatting>
  <conditionalFormatting sqref="A65">
    <cfRule type="duplicateValues" dxfId="53" priority="171"/>
  </conditionalFormatting>
  <conditionalFormatting sqref="A66">
    <cfRule type="duplicateValues" dxfId="52" priority="172"/>
  </conditionalFormatting>
  <conditionalFormatting sqref="A67">
    <cfRule type="duplicateValues" dxfId="51" priority="173"/>
  </conditionalFormatting>
  <conditionalFormatting sqref="A68">
    <cfRule type="duplicateValues" dxfId="50" priority="174"/>
  </conditionalFormatting>
  <conditionalFormatting sqref="A80">
    <cfRule type="duplicateValues" dxfId="49" priority="179"/>
  </conditionalFormatting>
  <conditionalFormatting sqref="A81:A83">
    <cfRule type="duplicateValues" dxfId="48" priority="421"/>
  </conditionalFormatting>
  <conditionalFormatting sqref="A84:B1048576">
    <cfRule type="duplicateValues" dxfId="47" priority="182"/>
  </conditionalFormatting>
  <conditionalFormatting sqref="B1">
    <cfRule type="duplicateValues" dxfId="46" priority="181"/>
  </conditionalFormatting>
  <conditionalFormatting sqref="K2">
    <cfRule type="duplicateValues" dxfId="45" priority="351"/>
  </conditionalFormatting>
  <conditionalFormatting sqref="M2">
    <cfRule type="duplicateValues" dxfId="44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4">
    <tabColor theme="1" tint="0.499984740745262"/>
  </sheetPr>
  <dimension ref="A1:S70"/>
  <sheetViews>
    <sheetView topLeftCell="A2" workbookViewId="0">
      <selection activeCell="E21" sqref="E21"/>
    </sheetView>
  </sheetViews>
  <sheetFormatPr baseColWidth="10" defaultColWidth="11.42578125" defaultRowHeight="19.5" customHeight="1"/>
  <cols>
    <col min="1" max="1" width="10.5703125" style="67" customWidth="1"/>
    <col min="2" max="2" width="4.85546875" style="67" customWidth="1"/>
    <col min="3" max="3" width="4.5703125" style="68" customWidth="1"/>
    <col min="4" max="4" width="28.7109375" style="68" customWidth="1"/>
    <col min="5" max="5" width="24.7109375" style="85" customWidth="1"/>
    <col min="6" max="6" width="5.85546875" style="69" customWidth="1"/>
    <col min="7" max="10" width="11.42578125" style="69"/>
    <col min="11" max="11" width="4" customWidth="1"/>
    <col min="12" max="18" width="4" style="69" customWidth="1"/>
    <col min="19" max="16384" width="11.42578125" style="69"/>
  </cols>
  <sheetData>
    <row r="1" spans="1:19" ht="19.5" customHeight="1">
      <c r="A1" s="108"/>
      <c r="B1" s="63"/>
      <c r="C1" s="44"/>
      <c r="D1" s="123"/>
      <c r="E1" s="124"/>
      <c r="F1" s="37"/>
      <c r="G1" s="166"/>
      <c r="H1" s="167"/>
      <c r="I1" s="167"/>
      <c r="J1" s="167"/>
      <c r="K1" s="153">
        <v>2</v>
      </c>
      <c r="L1" s="122">
        <v>3</v>
      </c>
      <c r="M1" s="122">
        <v>4</v>
      </c>
      <c r="N1" s="120">
        <v>5</v>
      </c>
      <c r="O1" s="120">
        <v>6</v>
      </c>
      <c r="P1" s="120">
        <v>7</v>
      </c>
      <c r="Q1" s="120">
        <v>8</v>
      </c>
      <c r="R1" s="120">
        <v>9</v>
      </c>
      <c r="S1" s="119">
        <v>10</v>
      </c>
    </row>
    <row r="2" spans="1:19" ht="19.5" customHeight="1">
      <c r="A2" s="108" t="s">
        <v>871</v>
      </c>
      <c r="B2" s="33" t="s">
        <v>885</v>
      </c>
      <c r="C2" s="33" t="s">
        <v>10</v>
      </c>
      <c r="D2" s="33" t="s">
        <v>12</v>
      </c>
      <c r="E2" s="33" t="s">
        <v>13</v>
      </c>
      <c r="F2" s="33" t="s">
        <v>14</v>
      </c>
      <c r="G2" s="34" t="s">
        <v>15</v>
      </c>
      <c r="H2" s="33" t="s">
        <v>16</v>
      </c>
      <c r="I2" s="33" t="s">
        <v>17</v>
      </c>
      <c r="J2" s="33" t="s">
        <v>185</v>
      </c>
      <c r="K2" s="157" t="s">
        <v>885</v>
      </c>
      <c r="L2" s="158" t="s">
        <v>77</v>
      </c>
      <c r="M2" s="159" t="s">
        <v>78</v>
      </c>
      <c r="N2" s="96" t="s">
        <v>13</v>
      </c>
      <c r="O2" s="159" t="s">
        <v>14</v>
      </c>
      <c r="P2" s="160" t="s">
        <v>79</v>
      </c>
      <c r="Q2" s="161" t="s">
        <v>16</v>
      </c>
      <c r="R2" s="161" t="s">
        <v>80</v>
      </c>
      <c r="S2" s="161" t="s">
        <v>884</v>
      </c>
    </row>
    <row r="3" spans="1:19" ht="19.5" customHeight="1">
      <c r="A3" s="66" t="s">
        <v>234</v>
      </c>
      <c r="B3" s="74" t="str">
        <f>VLOOKUP($A3,'Kursliste gesamt'!$A$10:$J$500,K$1,0)</f>
        <v>13</v>
      </c>
      <c r="C3" s="74" t="str">
        <f>VLOOKUP($A3,'Kursliste gesamt'!$A$10:$J$500,L$1,0)</f>
        <v>UR</v>
      </c>
      <c r="D3" s="74" t="str">
        <f>VLOOKUP($A3,'Kursliste gesamt'!$A$10:$J$500,M$1,0)</f>
        <v>Gesund bleiben im Lehrberuf?!</v>
      </c>
      <c r="E3" s="74" t="str">
        <f>VLOOKUP($A3,'Kursliste gesamt'!$A$10:$J$500,N$1,0)</f>
        <v>Sa, 25.10.25, 09.00 - 16.30 Uhr</v>
      </c>
      <c r="F3" s="74" t="str">
        <f>VLOOKUP($A3,'Kursliste gesamt'!$A$10:$J$500,O$1,0)</f>
        <v>Alle</v>
      </c>
      <c r="G3" s="74">
        <f>VLOOKUP($A3,'Kursliste gesamt'!$A$10:$J$500,P$1,0)</f>
        <v>6.5</v>
      </c>
      <c r="H3" s="74">
        <f>VLOOKUP($A3,'Kursliste gesamt'!$A$10:$J$500,Q$1,0)</f>
        <v>97.5</v>
      </c>
      <c r="I3" s="74">
        <f>VLOOKUP($A3,'Kursliste gesamt'!$A$10:$J$500,R$1,0)</f>
        <v>39</v>
      </c>
      <c r="J3" s="74">
        <f>VLOOKUP($A3,'Kursliste gesamt'!$A$10:$J$500,S$1,0)</f>
        <v>58.5</v>
      </c>
    </row>
    <row r="4" spans="1:19" ht="19.5" customHeight="1">
      <c r="A4" s="102" t="s">
        <v>236</v>
      </c>
      <c r="B4" s="74" t="str">
        <f>VLOOKUP($A4,'Kursliste gesamt'!$A$10:$J$500,K$1,0)</f>
        <v>13</v>
      </c>
      <c r="C4" s="74" t="str">
        <f>VLOOKUP($A4,'Kursliste gesamt'!$A$10:$J$500,L$1,0)</f>
        <v>UR</v>
      </c>
      <c r="D4" s="74" t="str">
        <f>VLOOKUP($A4,'Kursliste gesamt'!$A$10:$J$500,M$1,0)</f>
        <v xml:space="preserve">Life Balance Check – Bessere Vereinbarkeit von Berufs- und Privatleben </v>
      </c>
      <c r="E4" s="74" t="str">
        <f>VLOOKUP($A4,'Kursliste gesamt'!$A$10:$J$500,N$1,0)</f>
        <v>Mi, 22.10.25, 13.30 - 17.00 Uhr</v>
      </c>
      <c r="F4" s="74" t="str">
        <f>VLOOKUP($A4,'Kursliste gesamt'!$A$10:$J$500,O$1,0)</f>
        <v>Alle</v>
      </c>
      <c r="G4" s="74">
        <f>VLOOKUP($A4,'Kursliste gesamt'!$A$10:$J$500,P$1,0)</f>
        <v>3.5</v>
      </c>
      <c r="H4" s="74">
        <f>VLOOKUP($A4,'Kursliste gesamt'!$A$10:$J$500,Q$1,0)</f>
        <v>52.5</v>
      </c>
      <c r="I4" s="74">
        <f>VLOOKUP($A4,'Kursliste gesamt'!$A$10:$J$500,R$1,0)</f>
        <v>21</v>
      </c>
      <c r="J4" s="74">
        <f>VLOOKUP($A4,'Kursliste gesamt'!$A$10:$J$500,S$1,0)</f>
        <v>31.5</v>
      </c>
    </row>
    <row r="5" spans="1:19" ht="19.5" customHeight="1">
      <c r="A5" s="102" t="s">
        <v>239</v>
      </c>
      <c r="B5" s="74" t="str">
        <f>VLOOKUP($A5,'Kursliste gesamt'!$A$10:$J$500,K$1,0)</f>
        <v>13</v>
      </c>
      <c r="C5" s="74" t="str">
        <f>VLOOKUP($A5,'Kursliste gesamt'!$A$10:$J$500,L$1,0)</f>
        <v>UR</v>
      </c>
      <c r="D5" s="74" t="str">
        <f>VLOOKUP($A5,'Kursliste gesamt'!$A$10:$J$500,M$1,0)</f>
        <v>Yoga</v>
      </c>
      <c r="E5" s="74" t="str">
        <f>VLOOKUP($A5,'Kursliste gesamt'!$A$10:$J$500,N$1,0)</f>
        <v>Do, 23.10., 30.10., 6.11., 13.11., 20.11.25, 18.00 - 19.30 Uhr</v>
      </c>
      <c r="F5" s="74" t="str">
        <f>VLOOKUP($A5,'Kursliste gesamt'!$A$10:$J$500,O$1,0)</f>
        <v>Alle</v>
      </c>
      <c r="G5" s="74">
        <f>VLOOKUP($A5,'Kursliste gesamt'!$A$10:$J$500,P$1,0)</f>
        <v>7.5</v>
      </c>
      <c r="H5" s="74">
        <f>VLOOKUP($A5,'Kursliste gesamt'!$A$10:$J$500,Q$1,0)</f>
        <v>112.5</v>
      </c>
      <c r="I5" s="74">
        <f>VLOOKUP($A5,'Kursliste gesamt'!$A$10:$J$500,R$1,0)</f>
        <v>45</v>
      </c>
      <c r="J5" s="74">
        <f>VLOOKUP($A5,'Kursliste gesamt'!$A$10:$J$500,S$1,0)</f>
        <v>67.5</v>
      </c>
    </row>
    <row r="6" spans="1:19" ht="19.5" customHeight="1">
      <c r="A6" s="102" t="s">
        <v>241</v>
      </c>
      <c r="B6" s="74" t="str">
        <f>VLOOKUP($A6,'Kursliste gesamt'!$A$10:$J$500,K$1,0)</f>
        <v>13</v>
      </c>
      <c r="C6" s="74" t="str">
        <f>VLOOKUP($A6,'Kursliste gesamt'!$A$10:$J$500,L$1,0)</f>
        <v>UR</v>
      </c>
      <c r="D6" s="74" t="str">
        <f>VLOOKUP($A6,'Kursliste gesamt'!$A$10:$J$500,M$1,0)</f>
        <v>Wege aus der Stressfalle – oder wie kann ich mich als Lehrperson entlasten?</v>
      </c>
      <c r="E6" s="74" t="str">
        <f>VLOOKUP($A6,'Kursliste gesamt'!$A$10:$J$500,N$1,0)</f>
        <v>Sa, 17.1.26, 08.30 - 17.00 Uhr</v>
      </c>
      <c r="F6" s="74" t="str">
        <f>VLOOKUP($A6,'Kursliste gesamt'!$A$10:$J$500,O$1,0)</f>
        <v>Alle</v>
      </c>
      <c r="G6" s="74">
        <f>VLOOKUP($A6,'Kursliste gesamt'!$A$10:$J$500,P$1,0)</f>
        <v>7</v>
      </c>
      <c r="H6" s="74">
        <f>VLOOKUP($A6,'Kursliste gesamt'!$A$10:$J$500,Q$1,0)</f>
        <v>105</v>
      </c>
      <c r="I6" s="74">
        <f>VLOOKUP($A6,'Kursliste gesamt'!$A$10:$J$500,R$1,0)</f>
        <v>42</v>
      </c>
      <c r="J6" s="74">
        <f>VLOOKUP($A6,'Kursliste gesamt'!$A$10:$J$500,S$1,0)</f>
        <v>63</v>
      </c>
    </row>
    <row r="7" spans="1:19" ht="19.5" customHeight="1">
      <c r="A7" s="70" t="s">
        <v>244</v>
      </c>
      <c r="B7" s="74" t="str">
        <f>VLOOKUP($A7,'Kursliste gesamt'!$A$10:$J$500,K$1,0)</f>
        <v>13</v>
      </c>
      <c r="C7" s="74" t="str">
        <f>VLOOKUP($A7,'Kursliste gesamt'!$A$10:$J$500,L$1,0)</f>
        <v>UR</v>
      </c>
      <c r="D7" s="74" t="str">
        <f>VLOOKUP($A7,'Kursliste gesamt'!$A$10:$J$500,M$1,0)</f>
        <v>Erlebnispädagogik – Trekking</v>
      </c>
      <c r="E7" s="74" t="str">
        <f>VLOOKUP($A7,'Kursliste gesamt'!$A$10:$J$500,N$1,0)</f>
        <v>Fr, 17.10.25, 10.00 Uhr - So, 19.10.25, 17.00 Uhr</v>
      </c>
      <c r="F7" s="74" t="str">
        <f>VLOOKUP($A7,'Kursliste gesamt'!$A$10:$J$500,O$1,0)</f>
        <v>Alle</v>
      </c>
      <c r="G7" s="74">
        <f>VLOOKUP($A7,'Kursliste gesamt'!$A$10:$J$500,P$1,0)</f>
        <v>35</v>
      </c>
      <c r="H7" s="74">
        <f>VLOOKUP($A7,'Kursliste gesamt'!$A$10:$J$500,Q$1,0)</f>
        <v>525</v>
      </c>
      <c r="I7" s="74">
        <f>VLOOKUP($A7,'Kursliste gesamt'!$A$10:$J$500,R$1,0)</f>
        <v>210</v>
      </c>
      <c r="J7" s="74">
        <f>VLOOKUP($A7,'Kursliste gesamt'!$A$10:$J$500,S$1,0)</f>
        <v>315</v>
      </c>
    </row>
    <row r="8" spans="1:19" ht="19.5" customHeight="1">
      <c r="A8" s="70" t="s">
        <v>256</v>
      </c>
      <c r="B8" s="74" t="str">
        <f>VLOOKUP($A8,'Kursliste gesamt'!$A$10:$J$500,K$1,0)</f>
        <v>14</v>
      </c>
      <c r="C8" s="74" t="str">
        <f>VLOOKUP($A8,'Kursliste gesamt'!$A$10:$J$500,L$1,0)</f>
        <v>UR</v>
      </c>
      <c r="D8" s="74" t="str">
        <f>VLOOKUP($A8,'Kursliste gesamt'!$A$10:$J$500,M$1,0)</f>
        <v>Powermeeting – Die kreativ-effiziente Sitzungsleitung</v>
      </c>
      <c r="E8" s="74" t="str">
        <f>VLOOKUP($A8,'Kursliste gesamt'!$A$10:$J$500,N$1,0)</f>
        <v>Sa, 8.11.25, 08.30 - 17.00 Uhr</v>
      </c>
      <c r="F8" s="74" t="str">
        <f>VLOOKUP($A8,'Kursliste gesamt'!$A$10:$J$500,O$1,0)</f>
        <v>Alle</v>
      </c>
      <c r="G8" s="74">
        <f>VLOOKUP($A8,'Kursliste gesamt'!$A$10:$J$500,P$1,0)</f>
        <v>7</v>
      </c>
      <c r="H8" s="74">
        <f>VLOOKUP($A8,'Kursliste gesamt'!$A$10:$J$500,Q$1,0)</f>
        <v>105</v>
      </c>
      <c r="I8" s="74">
        <f>VLOOKUP($A8,'Kursliste gesamt'!$A$10:$J$500,R$1,0)</f>
        <v>42</v>
      </c>
      <c r="J8" s="74">
        <f>VLOOKUP($A8,'Kursliste gesamt'!$A$10:$J$500,S$1,0)</f>
        <v>63</v>
      </c>
    </row>
    <row r="9" spans="1:19" ht="19.5" customHeight="1">
      <c r="A9" s="66" t="s">
        <v>259</v>
      </c>
      <c r="B9" s="74" t="str">
        <f>VLOOKUP($A9,'Kursliste gesamt'!$A$10:$J$500,K$1,0)</f>
        <v>14</v>
      </c>
      <c r="C9" s="74" t="str">
        <f>VLOOKUP($A9,'Kursliste gesamt'!$A$10:$J$500,L$1,0)</f>
        <v>UR</v>
      </c>
      <c r="D9" s="74" t="str">
        <f>VLOOKUP($A9,'Kursliste gesamt'!$A$10:$J$500,M$1,0)</f>
        <v>Selbstverständlichkeiten setzen. Punkt. Ohne Härte oder lange Erklärungen – Die ressourcive Klassenführung ist sanft und glasklar</v>
      </c>
      <c r="E9" s="74" t="str">
        <f>VLOOKUP($A9,'Kursliste gesamt'!$A$10:$J$500,N$1,0)</f>
        <v>Sa, 20.9.25, 08.30 - 17.00 Uhr</v>
      </c>
      <c r="F9" s="74" t="str">
        <f>VLOOKUP($A9,'Kursliste gesamt'!$A$10:$J$500,O$1,0)</f>
        <v>Alle</v>
      </c>
      <c r="G9" s="74">
        <f>VLOOKUP($A9,'Kursliste gesamt'!$A$10:$J$500,P$1,0)</f>
        <v>7</v>
      </c>
      <c r="H9" s="74">
        <f>VLOOKUP($A9,'Kursliste gesamt'!$A$10:$J$500,Q$1,0)</f>
        <v>105</v>
      </c>
      <c r="I9" s="74">
        <f>VLOOKUP($A9,'Kursliste gesamt'!$A$10:$J$500,R$1,0)</f>
        <v>42</v>
      </c>
      <c r="J9" s="74">
        <f>VLOOKUP($A9,'Kursliste gesamt'!$A$10:$J$500,S$1,0)</f>
        <v>63</v>
      </c>
    </row>
    <row r="10" spans="1:19" ht="19.5" customHeight="1">
      <c r="A10" s="97" t="s">
        <v>262</v>
      </c>
      <c r="B10" s="74" t="str">
        <f>VLOOKUP($A10,'Kursliste gesamt'!$A$10:$J$500,K$1,0)</f>
        <v>14</v>
      </c>
      <c r="C10" s="74" t="str">
        <f>VLOOKUP($A10,'Kursliste gesamt'!$A$10:$J$500,L$1,0)</f>
        <v>UR</v>
      </c>
      <c r="D10" s="74" t="str">
        <f>VLOOKUP($A10,'Kursliste gesamt'!$A$10:$J$500,M$1,0)</f>
        <v>Überzeugender Auftritt am Elternabend</v>
      </c>
      <c r="E10" s="74" t="str">
        <f>VLOOKUP($A10,'Kursliste gesamt'!$A$10:$J$500,N$1,0)</f>
        <v>Sa, 23.8.25, 08.30 - 17.00 Uhr</v>
      </c>
      <c r="F10" s="74" t="str">
        <f>VLOOKUP($A10,'Kursliste gesamt'!$A$10:$J$500,O$1,0)</f>
        <v>Alle</v>
      </c>
      <c r="G10" s="74">
        <f>VLOOKUP($A10,'Kursliste gesamt'!$A$10:$J$500,P$1,0)</f>
        <v>7</v>
      </c>
      <c r="H10" s="74">
        <f>VLOOKUP($A10,'Kursliste gesamt'!$A$10:$J$500,Q$1,0)</f>
        <v>105</v>
      </c>
      <c r="I10" s="74">
        <f>VLOOKUP($A10,'Kursliste gesamt'!$A$10:$J$500,R$1,0)</f>
        <v>42</v>
      </c>
      <c r="J10" s="74">
        <f>VLOOKUP($A10,'Kursliste gesamt'!$A$10:$J$500,S$1,0)</f>
        <v>63</v>
      </c>
    </row>
    <row r="11" spans="1:19" ht="19.5" customHeight="1">
      <c r="A11" s="103" t="s">
        <v>287</v>
      </c>
      <c r="B11" s="74" t="str">
        <f>VLOOKUP($A11,'Kursliste gesamt'!$A$10:$J$500,K$1,0)</f>
        <v>21</v>
      </c>
      <c r="C11" s="74" t="str">
        <f>VLOOKUP($A11,'Kursliste gesamt'!$A$10:$J$500,L$1,0)</f>
        <v>UR</v>
      </c>
      <c r="D11" s="74" t="str">
        <f>VLOOKUP($A11,'Kursliste gesamt'!$A$10:$J$500,M$1,0)</f>
        <v>Selbstverletzendes Verhalten und Suizidalität</v>
      </c>
      <c r="E11" s="74" t="str">
        <f>VLOOKUP($A11,'Kursliste gesamt'!$A$10:$J$500,N$1,0)</f>
        <v>Mi, 29.10.25, 14.00 - 17.00 Uhr</v>
      </c>
      <c r="F11" s="74" t="str">
        <f>VLOOKUP($A11,'Kursliste gesamt'!$A$10:$J$500,O$1,0)</f>
        <v>Alle</v>
      </c>
      <c r="G11" s="74">
        <f>VLOOKUP($A11,'Kursliste gesamt'!$A$10:$J$500,P$1,0)</f>
        <v>3</v>
      </c>
      <c r="H11" s="74">
        <f>VLOOKUP($A11,'Kursliste gesamt'!$A$10:$J$500,Q$1,0)</f>
        <v>45</v>
      </c>
      <c r="I11" s="74">
        <f>VLOOKUP($A11,'Kursliste gesamt'!$A$10:$J$500,R$1,0)</f>
        <v>18</v>
      </c>
      <c r="J11" s="74">
        <f>VLOOKUP($A11,'Kursliste gesamt'!$A$10:$J$500,S$1,0)</f>
        <v>27</v>
      </c>
    </row>
    <row r="12" spans="1:19" ht="19.5" customHeight="1">
      <c r="A12" s="103" t="s">
        <v>288</v>
      </c>
      <c r="B12" s="74" t="str">
        <f>VLOOKUP($A12,'Kursliste gesamt'!$A$10:$J$500,K$1,0)</f>
        <v>21</v>
      </c>
      <c r="C12" s="74" t="str">
        <f>VLOOKUP($A12,'Kursliste gesamt'!$A$10:$J$500,L$1,0)</f>
        <v>UR</v>
      </c>
      <c r="D12" s="74" t="str">
        <f>VLOOKUP($A12,'Kursliste gesamt'!$A$10:$J$500,M$1,0)</f>
        <v>Umgang mit herausforderndem Verhalten</v>
      </c>
      <c r="E12" s="74" t="str">
        <f>VLOOKUP($A12,'Kursliste gesamt'!$A$10:$J$500,N$1,0)</f>
        <v>Mi, 29.10.25, 14.00 - 17.00 Uhr; Do, 27.11.25, 17.00 - 20.00 Uhr</v>
      </c>
      <c r="F12" s="74" t="str">
        <f>VLOOKUP($A12,'Kursliste gesamt'!$A$10:$J$500,O$1,0)</f>
        <v>Z 1 + 2, SHP, DaZ, SSA</v>
      </c>
      <c r="G12" s="74">
        <f>VLOOKUP($A12,'Kursliste gesamt'!$A$10:$J$500,P$1,0)</f>
        <v>6</v>
      </c>
      <c r="H12" s="74">
        <f>VLOOKUP($A12,'Kursliste gesamt'!$A$10:$J$500,Q$1,0)</f>
        <v>90</v>
      </c>
      <c r="I12" s="74">
        <f>VLOOKUP($A12,'Kursliste gesamt'!$A$10:$J$500,R$1,0)</f>
        <v>36</v>
      </c>
      <c r="J12" s="74">
        <f>VLOOKUP($A12,'Kursliste gesamt'!$A$10:$J$500,S$1,0)</f>
        <v>54</v>
      </c>
    </row>
    <row r="13" spans="1:19" ht="19.5" customHeight="1">
      <c r="A13" s="102" t="s">
        <v>289</v>
      </c>
      <c r="B13" s="74" t="str">
        <f>VLOOKUP($A13,'Kursliste gesamt'!$A$10:$J$500,K$1,0)</f>
        <v>21</v>
      </c>
      <c r="C13" s="74" t="str">
        <f>VLOOKUP($A13,'Kursliste gesamt'!$A$10:$J$500,L$1,0)</f>
        <v>UR</v>
      </c>
      <c r="D13" s="74" t="str">
        <f>VLOOKUP($A13,'Kursliste gesamt'!$A$10:$J$500,M$1,0)</f>
        <v>Purzelbaum-Auffrischungstreffen / Erfahrungsaustausch</v>
      </c>
      <c r="E13" s="74" t="str">
        <f>VLOOKUP($A13,'Kursliste gesamt'!$A$10:$J$500,N$1,0)</f>
        <v>Mi, 24.9.25, 13.30 - 17.00 Uhr</v>
      </c>
      <c r="F13" s="74" t="str">
        <f>VLOOKUP($A13,'Kursliste gesamt'!$A$10:$J$500,O$1,0)</f>
        <v>KG</v>
      </c>
      <c r="G13" s="74">
        <f>VLOOKUP($A13,'Kursliste gesamt'!$A$10:$J$500,P$1,0)</f>
        <v>3.5</v>
      </c>
      <c r="H13" s="74">
        <f>VLOOKUP($A13,'Kursliste gesamt'!$A$10:$J$500,Q$1,0)</f>
        <v>52.5</v>
      </c>
      <c r="I13" s="74">
        <f>VLOOKUP($A13,'Kursliste gesamt'!$A$10:$J$500,R$1,0)</f>
        <v>21</v>
      </c>
      <c r="J13" s="74">
        <f>VLOOKUP($A13,'Kursliste gesamt'!$A$10:$J$500,S$1,0)</f>
        <v>31.5</v>
      </c>
    </row>
    <row r="14" spans="1:19" ht="19.5" customHeight="1">
      <c r="A14" s="66" t="s">
        <v>290</v>
      </c>
      <c r="B14" s="74" t="str">
        <f>VLOOKUP($A14,'Kursliste gesamt'!$A$10:$J$500,K$1,0)</f>
        <v>21</v>
      </c>
      <c r="C14" s="74" t="str">
        <f>VLOOKUP($A14,'Kursliste gesamt'!$A$10:$J$500,L$1,0)</f>
        <v>UR</v>
      </c>
      <c r="D14" s="74" t="str">
        <f>VLOOKUP($A14,'Kursliste gesamt'!$A$10:$J$500,M$1,0)</f>
        <v>Jetzt hör doch mal zu! Hirngerecht kommunizieren</v>
      </c>
      <c r="E14" s="74" t="str">
        <f>VLOOKUP($A14,'Kursliste gesamt'!$A$10:$J$500,N$1,0)</f>
        <v>Sa, 6.9.25, 08.30 - 17.00 Uhr</v>
      </c>
      <c r="F14" s="74" t="str">
        <f>VLOOKUP($A14,'Kursliste gesamt'!$A$10:$J$500,O$1,0)</f>
        <v>Z 1, MS I</v>
      </c>
      <c r="G14" s="74">
        <f>VLOOKUP($A14,'Kursliste gesamt'!$A$10:$J$500,P$1,0)</f>
        <v>7</v>
      </c>
      <c r="H14" s="74">
        <f>VLOOKUP($A14,'Kursliste gesamt'!$A$10:$J$500,Q$1,0)</f>
        <v>105</v>
      </c>
      <c r="I14" s="74">
        <f>VLOOKUP($A14,'Kursliste gesamt'!$A$10:$J$500,R$1,0)</f>
        <v>42</v>
      </c>
      <c r="J14" s="74">
        <f>VLOOKUP($A14,'Kursliste gesamt'!$A$10:$J$500,S$1,0)</f>
        <v>63</v>
      </c>
    </row>
    <row r="15" spans="1:19" ht="19.5" customHeight="1">
      <c r="A15" s="66" t="s">
        <v>291</v>
      </c>
      <c r="B15" s="74" t="str">
        <f>VLOOKUP($A15,'Kursliste gesamt'!$A$10:$J$500,K$1,0)</f>
        <v>21</v>
      </c>
      <c r="C15" s="74" t="str">
        <f>VLOOKUP($A15,'Kursliste gesamt'!$A$10:$J$500,L$1,0)</f>
        <v>UR</v>
      </c>
      <c r="D15" s="74" t="str">
        <f>VLOOKUP($A15,'Kursliste gesamt'!$A$10:$J$500,M$1,0)</f>
        <v>Qigong mit den Kindern in der Schule</v>
      </c>
      <c r="E15" s="74" t="str">
        <f>VLOOKUP($A15,'Kursliste gesamt'!$A$10:$J$500,N$1,0)</f>
        <v>Sa, 11.4.26, 08.30 - 17.00 Uhr</v>
      </c>
      <c r="F15" s="74" t="str">
        <f>VLOOKUP($A15,'Kursliste gesamt'!$A$10:$J$500,O$1,0)</f>
        <v>Z 1, MS I</v>
      </c>
      <c r="G15" s="74">
        <f>VLOOKUP($A15,'Kursliste gesamt'!$A$10:$J$500,P$1,0)</f>
        <v>7</v>
      </c>
      <c r="H15" s="74">
        <f>VLOOKUP($A15,'Kursliste gesamt'!$A$10:$J$500,Q$1,0)</f>
        <v>105</v>
      </c>
      <c r="I15" s="74">
        <f>VLOOKUP($A15,'Kursliste gesamt'!$A$10:$J$500,R$1,0)</f>
        <v>42</v>
      </c>
      <c r="J15" s="74">
        <f>VLOOKUP($A15,'Kursliste gesamt'!$A$10:$J$500,S$1,0)</f>
        <v>63</v>
      </c>
    </row>
    <row r="16" spans="1:19" ht="19.5" customHeight="1">
      <c r="A16" s="97" t="s">
        <v>292</v>
      </c>
      <c r="B16" s="74" t="str">
        <f>VLOOKUP($A16,'Kursliste gesamt'!$A$10:$J$500,K$1,0)</f>
        <v>21</v>
      </c>
      <c r="C16" s="74" t="str">
        <f>VLOOKUP($A16,'Kursliste gesamt'!$A$10:$J$500,L$1,0)</f>
        <v>UR</v>
      </c>
      <c r="D16" s="74" t="str">
        <f>VLOOKUP($A16,'Kursliste gesamt'!$A$10:$J$500,M$1,0)</f>
        <v>Unterrichtsstörungen sicher begegnen: Positiver Umgang mit schwierigen Situationen im Schulalltag</v>
      </c>
      <c r="E16" s="74" t="str">
        <f>VLOOKUP($A16,'Kursliste gesamt'!$A$10:$J$500,N$1,0)</f>
        <v>Sa, 8.11.25, 08.30 - 17.00 Uhr</v>
      </c>
      <c r="F16" s="74" t="str">
        <f>VLOOKUP($A16,'Kursliste gesamt'!$A$10:$J$500,O$1,0)</f>
        <v>Z 1 + 2, SHP</v>
      </c>
      <c r="G16" s="74">
        <f>VLOOKUP($A16,'Kursliste gesamt'!$A$10:$J$500,P$1,0)</f>
        <v>7</v>
      </c>
      <c r="H16" s="74">
        <f>VLOOKUP($A16,'Kursliste gesamt'!$A$10:$J$500,Q$1,0)</f>
        <v>105</v>
      </c>
      <c r="I16" s="74">
        <f>VLOOKUP($A16,'Kursliste gesamt'!$A$10:$J$500,R$1,0)</f>
        <v>42</v>
      </c>
      <c r="J16" s="74">
        <f>VLOOKUP($A16,'Kursliste gesamt'!$A$10:$J$500,S$1,0)</f>
        <v>63</v>
      </c>
    </row>
    <row r="17" spans="1:10" ht="19.5" customHeight="1">
      <c r="A17" s="102" t="s">
        <v>293</v>
      </c>
      <c r="B17" s="74" t="str">
        <f>VLOOKUP($A17,'Kursliste gesamt'!$A$10:$J$500,K$1,0)</f>
        <v>21</v>
      </c>
      <c r="C17" s="74" t="str">
        <f>VLOOKUP($A17,'Kursliste gesamt'!$A$10:$J$500,L$1,0)</f>
        <v>UR</v>
      </c>
      <c r="D17" s="74" t="str">
        <f>VLOOKUP($A17,'Kursliste gesamt'!$A$10:$J$500,M$1,0)</f>
        <v>«Wie geht`s dir?» – praktische Umsetzung des Unterrichtsmoduls zur psychischen Gesundheit</v>
      </c>
      <c r="E17" s="74" t="str">
        <f>VLOOKUP($A17,'Kursliste gesamt'!$A$10:$J$500,N$1,0)</f>
        <v>Mi, 22.4.26, 13.30 - 17.00 Uhr</v>
      </c>
      <c r="F17" s="74" t="str">
        <f>VLOOKUP($A17,'Kursliste gesamt'!$A$10:$J$500,O$1,0)</f>
        <v>US, Z 2 + 3</v>
      </c>
      <c r="G17" s="74">
        <f>VLOOKUP($A17,'Kursliste gesamt'!$A$10:$J$500,P$1,0)</f>
        <v>3.5</v>
      </c>
      <c r="H17" s="74">
        <f>VLOOKUP($A17,'Kursliste gesamt'!$A$10:$J$500,Q$1,0)</f>
        <v>52.5</v>
      </c>
      <c r="I17" s="74">
        <f>VLOOKUP($A17,'Kursliste gesamt'!$A$10:$J$500,R$1,0)</f>
        <v>21</v>
      </c>
      <c r="J17" s="74">
        <f>VLOOKUP($A17,'Kursliste gesamt'!$A$10:$J$500,S$1,0)</f>
        <v>31.5</v>
      </c>
    </row>
    <row r="18" spans="1:10" ht="19.5" customHeight="1">
      <c r="A18" s="102" t="s">
        <v>322</v>
      </c>
      <c r="B18" s="74" t="str">
        <f>VLOOKUP($A18,'Kursliste gesamt'!$A$10:$J$500,K$1,0)</f>
        <v>22</v>
      </c>
      <c r="C18" s="74" t="str">
        <f>VLOOKUP($A18,'Kursliste gesamt'!$A$10:$J$500,L$1,0)</f>
        <v>UR</v>
      </c>
      <c r="D18" s="74" t="str">
        <f>VLOOKUP($A18,'Kursliste gesamt'!$A$10:$J$500,M$1,0)</f>
        <v>Depressionen im Kindes- und Jugendalter</v>
      </c>
      <c r="E18" s="74" t="str">
        <f>VLOOKUP($A18,'Kursliste gesamt'!$A$10:$J$500,N$1,0)</f>
        <v>Sa, 6.12.25, 09.00 - 16.30 Uhr</v>
      </c>
      <c r="F18" s="74" t="str">
        <f>VLOOKUP($A18,'Kursliste gesamt'!$A$10:$J$500,O$1,0)</f>
        <v>Alle</v>
      </c>
      <c r="G18" s="74">
        <f>VLOOKUP($A18,'Kursliste gesamt'!$A$10:$J$500,P$1,0)</f>
        <v>6.5</v>
      </c>
      <c r="H18" s="74">
        <f>VLOOKUP($A18,'Kursliste gesamt'!$A$10:$J$500,Q$1,0)</f>
        <v>97.5</v>
      </c>
      <c r="I18" s="74">
        <f>VLOOKUP($A18,'Kursliste gesamt'!$A$10:$J$500,R$1,0)</f>
        <v>39</v>
      </c>
      <c r="J18" s="74">
        <f>VLOOKUP($A18,'Kursliste gesamt'!$A$10:$J$500,S$1,0)</f>
        <v>58.5</v>
      </c>
    </row>
    <row r="19" spans="1:10" ht="19.5" customHeight="1">
      <c r="A19" s="66" t="s">
        <v>324</v>
      </c>
      <c r="B19" s="74" t="str">
        <f>VLOOKUP($A19,'Kursliste gesamt'!$A$10:$J$500,K$1,0)</f>
        <v>22</v>
      </c>
      <c r="C19" s="74" t="str">
        <f>VLOOKUP($A19,'Kursliste gesamt'!$A$10:$J$500,L$1,0)</f>
        <v>UR</v>
      </c>
      <c r="D19" s="74" t="str">
        <f>VLOOKUP($A19,'Kursliste gesamt'!$A$10:$J$500,M$1,0)</f>
        <v>Lust statt Druck im Unterricht – der radikale Wandel vom Müssen zum Wollen mit Hilfe des Ressourciven® Flow-Ansatzes</v>
      </c>
      <c r="E19" s="74" t="str">
        <f>VLOOKUP($A19,'Kursliste gesamt'!$A$10:$J$500,N$1,0)</f>
        <v>Sa, 8.11.25, 08.30 - 17.00 Uhr</v>
      </c>
      <c r="F19" s="74" t="str">
        <f>VLOOKUP($A19,'Kursliste gesamt'!$A$10:$J$500,O$1,0)</f>
        <v>Alle</v>
      </c>
      <c r="G19" s="74">
        <f>VLOOKUP($A19,'Kursliste gesamt'!$A$10:$J$500,P$1,0)</f>
        <v>7</v>
      </c>
      <c r="H19" s="74">
        <f>VLOOKUP($A19,'Kursliste gesamt'!$A$10:$J$500,Q$1,0)</f>
        <v>105</v>
      </c>
      <c r="I19" s="74">
        <f>VLOOKUP($A19,'Kursliste gesamt'!$A$10:$J$500,R$1,0)</f>
        <v>42</v>
      </c>
      <c r="J19" s="74">
        <f>VLOOKUP($A19,'Kursliste gesamt'!$A$10:$J$500,S$1,0)</f>
        <v>63</v>
      </c>
    </row>
    <row r="20" spans="1:10" ht="19.5" customHeight="1">
      <c r="A20" s="66" t="s">
        <v>326</v>
      </c>
      <c r="B20" s="74" t="str">
        <f>VLOOKUP($A20,'Kursliste gesamt'!$A$10:$J$500,K$1,0)</f>
        <v>22</v>
      </c>
      <c r="C20" s="74" t="str">
        <f>VLOOKUP($A20,'Kursliste gesamt'!$A$10:$J$500,L$1,0)</f>
        <v>UR</v>
      </c>
      <c r="D20" s="74" t="str">
        <f>VLOOKUP($A20,'Kursliste gesamt'!$A$10:$J$500,M$1,0)</f>
        <v>Erkennung von Auffälligkeiten bei Schülerinnen und Schülern</v>
      </c>
      <c r="E20" s="74" t="str">
        <f>VLOOKUP($A20,'Kursliste gesamt'!$A$10:$J$500,N$1,0)</f>
        <v>Mi, 29.10.25, 13.30 - 17.00 Uhr</v>
      </c>
      <c r="F20" s="74" t="str">
        <f>VLOOKUP($A20,'Kursliste gesamt'!$A$10:$J$500,O$1,0)</f>
        <v>Alle</v>
      </c>
      <c r="G20" s="74">
        <f>VLOOKUP($A20,'Kursliste gesamt'!$A$10:$J$500,P$1,0)</f>
        <v>3.5</v>
      </c>
      <c r="H20" s="74">
        <f>VLOOKUP($A20,'Kursliste gesamt'!$A$10:$J$500,Q$1,0)</f>
        <v>52.5</v>
      </c>
      <c r="I20" s="74">
        <f>VLOOKUP($A20,'Kursliste gesamt'!$A$10:$J$500,R$1,0)</f>
        <v>21</v>
      </c>
      <c r="J20" s="74">
        <f>VLOOKUP($A20,'Kursliste gesamt'!$A$10:$J$500,S$1,0)</f>
        <v>31.5</v>
      </c>
    </row>
    <row r="21" spans="1:10" ht="19.5" customHeight="1">
      <c r="A21" s="66" t="s">
        <v>329</v>
      </c>
      <c r="B21" s="74" t="str">
        <f>VLOOKUP($A21,'Kursliste gesamt'!$A$10:$J$500,K$1,0)</f>
        <v>22</v>
      </c>
      <c r="C21" s="74" t="str">
        <f>VLOOKUP($A21,'Kursliste gesamt'!$A$10:$J$500,L$1,0)</f>
        <v>UR</v>
      </c>
      <c r="D21" s="74" t="str">
        <f>VLOOKUP($A21,'Kursliste gesamt'!$A$10:$J$500,M$1,0)</f>
        <v>Schulabsentismus – eine interdisziplinäre Herausforderung</v>
      </c>
      <c r="E21" s="74" t="str">
        <f>VLOOKUP($A21,'Kursliste gesamt'!$A$10:$J$500,N$1,0)</f>
        <v>Mi, 8.4.26, 13.30 - 17.00 Uhr</v>
      </c>
      <c r="F21" s="74" t="str">
        <f>VLOOKUP($A21,'Kursliste gesamt'!$A$10:$J$500,O$1,0)</f>
        <v>Z 1 - 3, Sek II, SHP, SL, SSA, BBF</v>
      </c>
      <c r="G21" s="74">
        <f>VLOOKUP($A21,'Kursliste gesamt'!$A$10:$J$500,P$1,0)</f>
        <v>3.5</v>
      </c>
      <c r="H21" s="74">
        <f>VLOOKUP($A21,'Kursliste gesamt'!$A$10:$J$500,Q$1,0)</f>
        <v>52.5</v>
      </c>
      <c r="I21" s="74">
        <f>VLOOKUP($A21,'Kursliste gesamt'!$A$10:$J$500,R$1,0)</f>
        <v>21</v>
      </c>
      <c r="J21" s="74">
        <f>VLOOKUP($A21,'Kursliste gesamt'!$A$10:$J$500,S$1,0)</f>
        <v>31.5</v>
      </c>
    </row>
    <row r="22" spans="1:10" ht="19.5" customHeight="1">
      <c r="A22" s="66" t="s">
        <v>358</v>
      </c>
      <c r="B22" s="74" t="str">
        <f>VLOOKUP($A22,'Kursliste gesamt'!$A$10:$J$500,K$1,0)</f>
        <v>23</v>
      </c>
      <c r="C22" s="74" t="str">
        <f>VLOOKUP($A22,'Kursliste gesamt'!$A$10:$J$500,L$1,0)</f>
        <v>UR</v>
      </c>
      <c r="D22" s="74" t="str">
        <f>VLOOKUP($A22,'Kursliste gesamt'!$A$10:$J$500,M$1,0)</f>
        <v>Lernwelt – ein Projekt der Schulischen Heilpädagogik – wenn Heilpädagogik auf das Churer-Modell trifft</v>
      </c>
      <c r="E22" s="74" t="str">
        <f>VLOOKUP($A22,'Kursliste gesamt'!$A$10:$J$500,N$1,0)</f>
        <v>Sa, 28.3.26, 09.00 - 17.00 Uhr</v>
      </c>
      <c r="F22" s="74" t="str">
        <f>VLOOKUP($A22,'Kursliste gesamt'!$A$10:$J$500,O$1,0)</f>
        <v>SHP, SL</v>
      </c>
      <c r="G22" s="74">
        <f>VLOOKUP($A22,'Kursliste gesamt'!$A$10:$J$500,P$1,0)</f>
        <v>6.5</v>
      </c>
      <c r="H22" s="74">
        <f>VLOOKUP($A22,'Kursliste gesamt'!$A$10:$J$500,Q$1,0)</f>
        <v>97.5</v>
      </c>
      <c r="I22" s="74">
        <f>VLOOKUP($A22,'Kursliste gesamt'!$A$10:$J$500,R$1,0)</f>
        <v>39</v>
      </c>
      <c r="J22" s="74">
        <f>VLOOKUP($A22,'Kursliste gesamt'!$A$10:$J$500,S$1,0)</f>
        <v>58.5</v>
      </c>
    </row>
    <row r="23" spans="1:10" ht="19.5" customHeight="1">
      <c r="A23" s="102" t="s">
        <v>369</v>
      </c>
      <c r="B23" s="74" t="str">
        <f>VLOOKUP($A23,'Kursliste gesamt'!$A$10:$J$500,K$1,0)</f>
        <v>24</v>
      </c>
      <c r="C23" s="74" t="str">
        <f>VLOOKUP($A23,'Kursliste gesamt'!$A$10:$J$500,L$1,0)</f>
        <v>UR</v>
      </c>
      <c r="D23" s="74" t="str">
        <f>VLOOKUP($A23,'Kursliste gesamt'!$A$10:$J$500,M$1,0)</f>
        <v>Fröhliche Leitfigur aus Wolle</v>
      </c>
      <c r="E23" s="74" t="str">
        <f>VLOOKUP($A23,'Kursliste gesamt'!$A$10:$J$500,N$1,0)</f>
        <v>Sa, 13.6.26, 08.00 - 17.00 Uhr</v>
      </c>
      <c r="F23" s="74" t="str">
        <f>VLOOKUP($A23,'Kursliste gesamt'!$A$10:$J$500,O$1,0)</f>
        <v>Z 1</v>
      </c>
      <c r="G23" s="74">
        <f>VLOOKUP($A23,'Kursliste gesamt'!$A$10:$J$500,P$1,0)</f>
        <v>7.5</v>
      </c>
      <c r="H23" s="74">
        <f>VLOOKUP($A23,'Kursliste gesamt'!$A$10:$J$500,Q$1,0)</f>
        <v>112.5</v>
      </c>
      <c r="I23" s="74">
        <f>VLOOKUP($A23,'Kursliste gesamt'!$A$10:$J$500,R$1,0)</f>
        <v>45</v>
      </c>
      <c r="J23" s="74">
        <f>VLOOKUP($A23,'Kursliste gesamt'!$A$10:$J$500,S$1,0)</f>
        <v>67.5</v>
      </c>
    </row>
    <row r="24" spans="1:10" ht="19.5" customHeight="1">
      <c r="A24" s="102" t="s">
        <v>372</v>
      </c>
      <c r="B24" s="74" t="str">
        <f>VLOOKUP($A24,'Kursliste gesamt'!$A$10:$J$500,K$1,0)</f>
        <v>24</v>
      </c>
      <c r="C24" s="74" t="str">
        <f>VLOOKUP($A24,'Kursliste gesamt'!$A$10:$J$500,L$1,0)</f>
        <v>UR</v>
      </c>
      <c r="D24" s="74" t="str">
        <f>VLOOKUP($A24,'Kursliste gesamt'!$A$10:$J$500,M$1,0)</f>
        <v>Bespielbares Tier aus Wolle</v>
      </c>
      <c r="E24" s="74" t="str">
        <f>VLOOKUP($A24,'Kursliste gesamt'!$A$10:$J$500,N$1,0)</f>
        <v>Mi, 25.2.26, 13.30 - 18.00 Uhr</v>
      </c>
      <c r="F24" s="74" t="str">
        <f>VLOOKUP($A24,'Kursliste gesamt'!$A$10:$J$500,O$1,0)</f>
        <v>Z 1</v>
      </c>
      <c r="G24" s="74">
        <f>VLOOKUP($A24,'Kursliste gesamt'!$A$10:$J$500,P$1,0)</f>
        <v>4.5</v>
      </c>
      <c r="H24" s="74">
        <f>VLOOKUP($A24,'Kursliste gesamt'!$A$10:$J$500,Q$1,0)</f>
        <v>67.5</v>
      </c>
      <c r="I24" s="74">
        <f>VLOOKUP($A24,'Kursliste gesamt'!$A$10:$J$500,R$1,0)</f>
        <v>27</v>
      </c>
      <c r="J24" s="74">
        <f>VLOOKUP($A24,'Kursliste gesamt'!$A$10:$J$500,S$1,0)</f>
        <v>40.5</v>
      </c>
    </row>
    <row r="25" spans="1:10" ht="19.5" customHeight="1">
      <c r="A25" s="102" t="s">
        <v>375</v>
      </c>
      <c r="B25" s="74" t="str">
        <f>VLOOKUP($A25,'Kursliste gesamt'!$A$10:$J$500,K$1,0)</f>
        <v>24</v>
      </c>
      <c r="C25" s="74" t="str">
        <f>VLOOKUP($A25,'Kursliste gesamt'!$A$10:$J$500,L$1,0)</f>
        <v>UR</v>
      </c>
      <c r="D25" s="74" t="str">
        <f>VLOOKUP($A25,'Kursliste gesamt'!$A$10:$J$500,M$1,0)</f>
        <v>Draussen lernen – so einfach kann's sein</v>
      </c>
      <c r="E25" s="74" t="str">
        <f>VLOOKUP($A25,'Kursliste gesamt'!$A$10:$J$500,N$1,0)</f>
        <v>Sa, 20.9.25, 09.00 - 16.30 Uhr</v>
      </c>
      <c r="F25" s="74" t="str">
        <f>VLOOKUP($A25,'Kursliste gesamt'!$A$10:$J$500,O$1,0)</f>
        <v>Alle</v>
      </c>
      <c r="G25" s="74">
        <f>VLOOKUP($A25,'Kursliste gesamt'!$A$10:$J$500,P$1,0)</f>
        <v>6</v>
      </c>
      <c r="H25" s="74">
        <f>VLOOKUP($A25,'Kursliste gesamt'!$A$10:$J$500,Q$1,0)</f>
        <v>90</v>
      </c>
      <c r="I25" s="74">
        <f>VLOOKUP($A25,'Kursliste gesamt'!$A$10:$J$500,R$1,0)</f>
        <v>36</v>
      </c>
      <c r="J25" s="74">
        <f>VLOOKUP($A25,'Kursliste gesamt'!$A$10:$J$500,S$1,0)</f>
        <v>54</v>
      </c>
    </row>
    <row r="26" spans="1:10" ht="19.5" customHeight="1">
      <c r="A26" s="97" t="s">
        <v>378</v>
      </c>
      <c r="B26" s="74" t="str">
        <f>VLOOKUP($A26,'Kursliste gesamt'!$A$10:$J$500,K$1,0)</f>
        <v>24</v>
      </c>
      <c r="C26" s="74" t="str">
        <f>VLOOKUP($A26,'Kursliste gesamt'!$A$10:$J$500,L$1,0)</f>
        <v>UR</v>
      </c>
      <c r="D26" s="74" t="str">
        <f>VLOOKUP($A26,'Kursliste gesamt'!$A$10:$J$500,M$1,0)</f>
        <v>Alle Sinne im Gleichgewicht</v>
      </c>
      <c r="E26" s="74" t="str">
        <f>VLOOKUP($A26,'Kursliste gesamt'!$A$10:$J$500,N$1,0)</f>
        <v>Sa, 13.9.25, 08.30 - 16.30 Uhr</v>
      </c>
      <c r="F26" s="74" t="str">
        <f>VLOOKUP($A26,'Kursliste gesamt'!$A$10:$J$500,O$1,0)</f>
        <v>KG, SHP</v>
      </c>
      <c r="G26" s="74">
        <f>VLOOKUP($A26,'Kursliste gesamt'!$A$10:$J$500,P$1,0)</f>
        <v>6.5</v>
      </c>
      <c r="H26" s="74">
        <f>VLOOKUP($A26,'Kursliste gesamt'!$A$10:$J$500,Q$1,0)</f>
        <v>97.5</v>
      </c>
      <c r="I26" s="74">
        <f>VLOOKUP($A26,'Kursliste gesamt'!$A$10:$J$500,R$1,0)</f>
        <v>39</v>
      </c>
      <c r="J26" s="74">
        <f>VLOOKUP($A26,'Kursliste gesamt'!$A$10:$J$500,S$1,0)</f>
        <v>58.5</v>
      </c>
    </row>
    <row r="27" spans="1:10" ht="19.5" customHeight="1">
      <c r="A27" s="70" t="s">
        <v>380</v>
      </c>
      <c r="B27" s="74" t="str">
        <f>VLOOKUP($A27,'Kursliste gesamt'!$A$10:$J$500,K$1,0)</f>
        <v>24</v>
      </c>
      <c r="C27" s="74" t="str">
        <f>VLOOKUP($A27,'Kursliste gesamt'!$A$10:$J$500,L$1,0)</f>
        <v>UR</v>
      </c>
      <c r="D27" s="74" t="str">
        <f>VLOOKUP($A27,'Kursliste gesamt'!$A$10:$J$500,M$1,0)</f>
        <v>Selbstregulation… So kann's funktionieren</v>
      </c>
      <c r="E27" s="74" t="str">
        <f>VLOOKUP($A27,'Kursliste gesamt'!$A$10:$J$500,N$1,0)</f>
        <v>Mi, 22.10.25, 13.30 - 17.00 Uhr; Do, 20.11.25, 17.00 - 18.30 Uhr</v>
      </c>
      <c r="F27" s="74" t="str">
        <f>VLOOKUP($A27,'Kursliste gesamt'!$A$10:$J$500,O$1,0)</f>
        <v>Z 1 - 3, SHP, SL, BBF</v>
      </c>
      <c r="G27" s="74">
        <f>VLOOKUP($A27,'Kursliste gesamt'!$A$10:$J$500,P$1,0)</f>
        <v>5</v>
      </c>
      <c r="H27" s="74">
        <f>VLOOKUP($A27,'Kursliste gesamt'!$A$10:$J$500,Q$1,0)</f>
        <v>75</v>
      </c>
      <c r="I27" s="74">
        <f>VLOOKUP($A27,'Kursliste gesamt'!$A$10:$J$500,R$1,0)</f>
        <v>30</v>
      </c>
      <c r="J27" s="74">
        <f>VLOOKUP($A27,'Kursliste gesamt'!$A$10:$J$500,S$1,0)</f>
        <v>45</v>
      </c>
    </row>
    <row r="28" spans="1:10" ht="19.5" customHeight="1">
      <c r="A28" s="103" t="s">
        <v>407</v>
      </c>
      <c r="B28" s="74" t="str">
        <f>VLOOKUP($A28,'Kursliste gesamt'!$A$10:$J$500,K$1,0)</f>
        <v>31</v>
      </c>
      <c r="C28" s="74" t="str">
        <f>VLOOKUP($A28,'Kursliste gesamt'!$A$10:$J$500,L$1,0)</f>
        <v>UR</v>
      </c>
      <c r="D28" s="74" t="str">
        <f>VLOOKUP($A28,'Kursliste gesamt'!$A$10:$J$500,M$1,0)</f>
        <v>soundolino – mehr Sprache lernen mit Tiptoi® oder BOOKii®</v>
      </c>
      <c r="E28" s="74" t="str">
        <f>VLOOKUP($A28,'Kursliste gesamt'!$A$10:$J$500,N$1,0)</f>
        <v>Mi, 24.9.25, 13.30 - 17.00 Uhr</v>
      </c>
      <c r="F28" s="74" t="str">
        <f>VLOOKUP($A28,'Kursliste gesamt'!$A$10:$J$500,O$1,0)</f>
        <v>Z 1 + 2, SHP, DaZ, Logo</v>
      </c>
      <c r="G28" s="74">
        <f>VLOOKUP($A28,'Kursliste gesamt'!$A$10:$J$500,P$1,0)</f>
        <v>3.5</v>
      </c>
      <c r="H28" s="74">
        <f>VLOOKUP($A28,'Kursliste gesamt'!$A$10:$J$500,Q$1,0)</f>
        <v>52.5</v>
      </c>
      <c r="I28" s="74">
        <f>VLOOKUP($A28,'Kursliste gesamt'!$A$10:$J$500,R$1,0)</f>
        <v>21</v>
      </c>
      <c r="J28" s="74">
        <f>VLOOKUP($A28,'Kursliste gesamt'!$A$10:$J$500,S$1,0)</f>
        <v>31.5</v>
      </c>
    </row>
    <row r="29" spans="1:10" ht="19.5" customHeight="1">
      <c r="A29" s="102" t="s">
        <v>411</v>
      </c>
      <c r="B29" s="74" t="str">
        <f>VLOOKUP($A29,'Kursliste gesamt'!$A$10:$J$500,K$1,0)</f>
        <v>31</v>
      </c>
      <c r="C29" s="74" t="str">
        <f>VLOOKUP($A29,'Kursliste gesamt'!$A$10:$J$500,L$1,0)</f>
        <v>UR</v>
      </c>
      <c r="D29" s="74" t="str">
        <f>VLOOKUP($A29,'Kursliste gesamt'!$A$10:$J$500,M$1,0)</f>
        <v>Perlen der Kinderliteratur – Zyklus 1</v>
      </c>
      <c r="E29" s="74" t="str">
        <f>VLOOKUP($A29,'Kursliste gesamt'!$A$10:$J$500,N$1,0)</f>
        <v>Do, 26.3.26, 19.00 - 21.30 Uhr</v>
      </c>
      <c r="F29" s="74" t="str">
        <f>VLOOKUP($A29,'Kursliste gesamt'!$A$10:$J$500,O$1,0)</f>
        <v>Z 1</v>
      </c>
      <c r="G29" s="74">
        <f>VLOOKUP($A29,'Kursliste gesamt'!$A$10:$J$500,P$1,0)</f>
        <v>2.5</v>
      </c>
      <c r="H29" s="74">
        <f>VLOOKUP($A29,'Kursliste gesamt'!$A$10:$J$500,Q$1,0)</f>
        <v>37.5</v>
      </c>
      <c r="I29" s="74">
        <f>VLOOKUP($A29,'Kursliste gesamt'!$A$10:$J$500,R$1,0)</f>
        <v>15</v>
      </c>
      <c r="J29" s="74">
        <f>VLOOKUP($A29,'Kursliste gesamt'!$A$10:$J$500,S$1,0)</f>
        <v>22.5</v>
      </c>
    </row>
    <row r="30" spans="1:10" ht="19.5" customHeight="1">
      <c r="A30" s="103" t="s">
        <v>414</v>
      </c>
      <c r="B30" s="74" t="str">
        <f>VLOOKUP($A30,'Kursliste gesamt'!$A$10:$J$500,K$1,0)</f>
        <v>31</v>
      </c>
      <c r="C30" s="74" t="str">
        <f>VLOOKUP($A30,'Kursliste gesamt'!$A$10:$J$500,L$1,0)</f>
        <v>UR</v>
      </c>
      <c r="D30" s="74" t="str">
        <f>VLOOKUP($A30,'Kursliste gesamt'!$A$10:$J$500,M$1,0)</f>
        <v>Perlen der Kinderliteratur – Zyklus 2</v>
      </c>
      <c r="E30" s="74" t="str">
        <f>VLOOKUP($A30,'Kursliste gesamt'!$A$10:$J$500,N$1,0)</f>
        <v>Do, 27.11.25, 19.00 - 21.30 Uhr</v>
      </c>
      <c r="F30" s="74" t="str">
        <f>VLOOKUP($A30,'Kursliste gesamt'!$A$10:$J$500,O$1,0)</f>
        <v>Z 2</v>
      </c>
      <c r="G30" s="74">
        <f>VLOOKUP($A30,'Kursliste gesamt'!$A$10:$J$500,P$1,0)</f>
        <v>2.5</v>
      </c>
      <c r="H30" s="74">
        <f>VLOOKUP($A30,'Kursliste gesamt'!$A$10:$J$500,Q$1,0)</f>
        <v>37.5</v>
      </c>
      <c r="I30" s="74">
        <f>VLOOKUP($A30,'Kursliste gesamt'!$A$10:$J$500,R$1,0)</f>
        <v>15</v>
      </c>
      <c r="J30" s="74">
        <f>VLOOKUP($A30,'Kursliste gesamt'!$A$10:$J$500,S$1,0)</f>
        <v>22.5</v>
      </c>
    </row>
    <row r="31" spans="1:10" ht="19.5" customHeight="1">
      <c r="A31" s="102" t="s">
        <v>417</v>
      </c>
      <c r="B31" s="74" t="str">
        <f>VLOOKUP($A31,'Kursliste gesamt'!$A$10:$J$500,K$1,0)</f>
        <v>31</v>
      </c>
      <c r="C31" s="74" t="str">
        <f>VLOOKUP($A31,'Kursliste gesamt'!$A$10:$J$500,L$1,0)</f>
        <v>UR</v>
      </c>
      <c r="D31" s="74" t="str">
        <f>VLOOKUP($A31,'Kursliste gesamt'!$A$10:$J$500,M$1,0)</f>
        <v>Leichte Sprache</v>
      </c>
      <c r="E31" s="74" t="str">
        <f>VLOOKUP($A31,'Kursliste gesamt'!$A$10:$J$500,N$1,0)</f>
        <v>Mi, 3.12.25, 17.30 - 20.30 Uhr</v>
      </c>
      <c r="F31" s="74" t="str">
        <f>VLOOKUP($A31,'Kursliste gesamt'!$A$10:$J$500,O$1,0)</f>
        <v>Alle</v>
      </c>
      <c r="G31" s="74">
        <f>VLOOKUP($A31,'Kursliste gesamt'!$A$10:$J$500,P$1,0)</f>
        <v>3</v>
      </c>
      <c r="H31" s="74">
        <f>VLOOKUP($A31,'Kursliste gesamt'!$A$10:$J$500,Q$1,0)</f>
        <v>45</v>
      </c>
      <c r="I31" s="74">
        <f>VLOOKUP($A31,'Kursliste gesamt'!$A$10:$J$500,R$1,0)</f>
        <v>18</v>
      </c>
      <c r="J31" s="74">
        <f>VLOOKUP($A31,'Kursliste gesamt'!$A$10:$J$500,S$1,0)</f>
        <v>27</v>
      </c>
    </row>
    <row r="32" spans="1:10" ht="19.5" customHeight="1">
      <c r="A32" s="102" t="s">
        <v>436</v>
      </c>
      <c r="B32" s="74" t="str">
        <f>VLOOKUP($A32,'Kursliste gesamt'!$A$10:$J$500,K$1,0)</f>
        <v>32</v>
      </c>
      <c r="C32" s="74" t="str">
        <f>VLOOKUP($A32,'Kursliste gesamt'!$A$10:$J$500,L$1,0)</f>
        <v>UR</v>
      </c>
      <c r="D32" s="74" t="str">
        <f>VLOOKUP($A32,'Kursliste gesamt'!$A$10:$J$500,M$1,0)</f>
        <v xml:space="preserve">Künstliche Intelligenzen nutzen, um DaZ-Lernende besser in den (Deutsch-)Unterricht zu integrieren </v>
      </c>
      <c r="E32" s="74" t="str">
        <f>VLOOKUP($A32,'Kursliste gesamt'!$A$10:$J$500,N$1,0)</f>
        <v>Mi, 28.1.26, 13.30 - 17.00 Uhr</v>
      </c>
      <c r="F32" s="74" t="str">
        <f>VLOOKUP($A32,'Kursliste gesamt'!$A$10:$J$500,O$1,0)</f>
        <v>Z 1 + 2, SHP</v>
      </c>
      <c r="G32" s="74">
        <f>VLOOKUP($A32,'Kursliste gesamt'!$A$10:$J$500,P$1,0)</f>
        <v>3.5</v>
      </c>
      <c r="H32" s="74">
        <f>VLOOKUP($A32,'Kursliste gesamt'!$A$10:$J$500,Q$1,0)</f>
        <v>52.5</v>
      </c>
      <c r="I32" s="74">
        <f>VLOOKUP($A32,'Kursliste gesamt'!$A$10:$J$500,R$1,0)</f>
        <v>21</v>
      </c>
      <c r="J32" s="74">
        <f>VLOOKUP($A32,'Kursliste gesamt'!$A$10:$J$500,S$1,0)</f>
        <v>31.5</v>
      </c>
    </row>
    <row r="33" spans="1:10" ht="19.5" customHeight="1">
      <c r="A33" s="102" t="s">
        <v>438</v>
      </c>
      <c r="B33" s="74" t="str">
        <f>VLOOKUP($A33,'Kursliste gesamt'!$A$10:$J$500,K$1,0)</f>
        <v>32</v>
      </c>
      <c r="C33" s="74" t="str">
        <f>VLOOKUP($A33,'Kursliste gesamt'!$A$10:$J$500,L$1,0)</f>
        <v>UR</v>
      </c>
      <c r="D33" s="74" t="str">
        <f>VLOOKUP($A33,'Kursliste gesamt'!$A$10:$J$500,M$1,0)</f>
        <v>Die Unterscheidung von sprachlichem Förder- und Therapiebedarf bei mehrsprachigen Kindern</v>
      </c>
      <c r="E33" s="74" t="str">
        <f>VLOOKUP($A33,'Kursliste gesamt'!$A$10:$J$500,N$1,0)</f>
        <v>Sa, 25.4.26, 08.30 - 16.45 Uhr</v>
      </c>
      <c r="F33" s="74" t="str">
        <f>VLOOKUP($A33,'Kursliste gesamt'!$A$10:$J$500,O$1,0)</f>
        <v>KG, SHP, Logo</v>
      </c>
      <c r="G33" s="74">
        <f>VLOOKUP($A33,'Kursliste gesamt'!$A$10:$J$500,P$1,0)</f>
        <v>7</v>
      </c>
      <c r="H33" s="74">
        <f>VLOOKUP($A33,'Kursliste gesamt'!$A$10:$J$500,Q$1,0)</f>
        <v>105</v>
      </c>
      <c r="I33" s="74">
        <f>VLOOKUP($A33,'Kursliste gesamt'!$A$10:$J$500,R$1,0)</f>
        <v>42</v>
      </c>
      <c r="J33" s="74">
        <f>VLOOKUP($A33,'Kursliste gesamt'!$A$10:$J$500,S$1,0)</f>
        <v>63</v>
      </c>
    </row>
    <row r="34" spans="1:10" ht="19.5" customHeight="1">
      <c r="A34" s="102" t="s">
        <v>475</v>
      </c>
      <c r="B34" s="74" t="str">
        <f>VLOOKUP($A34,'Kursliste gesamt'!$A$10:$J$500,K$1,0)</f>
        <v>34</v>
      </c>
      <c r="C34" s="74" t="str">
        <f>VLOOKUP($A34,'Kursliste gesamt'!$A$10:$J$500,L$1,0)</f>
        <v>UR</v>
      </c>
      <c r="D34" s="74" t="str">
        <f>VLOOKUP($A34,'Kursliste gesamt'!$A$10:$J$500,M$1,0)</f>
        <v>Mit reichhaltigen Aufgaben unterrichten und die Leistungsbewertung überdenken</v>
      </c>
      <c r="E34" s="74" t="str">
        <f>VLOOKUP($A34,'Kursliste gesamt'!$A$10:$J$500,N$1,0)</f>
        <v>Sa, 22.11.25, 09.00 - 16.30 Uhr</v>
      </c>
      <c r="F34" s="74" t="str">
        <f>VLOOKUP($A34,'Kursliste gesamt'!$A$10:$J$500,O$1,0)</f>
        <v>Z 3</v>
      </c>
      <c r="G34" s="74">
        <f>VLOOKUP($A34,'Kursliste gesamt'!$A$10:$J$500,P$1,0)</f>
        <v>6</v>
      </c>
      <c r="H34" s="74">
        <f>VLOOKUP($A34,'Kursliste gesamt'!$A$10:$J$500,Q$1,0)</f>
        <v>90</v>
      </c>
      <c r="I34" s="74">
        <f>VLOOKUP($A34,'Kursliste gesamt'!$A$10:$J$500,R$1,0)</f>
        <v>36</v>
      </c>
      <c r="J34" s="74">
        <f>VLOOKUP($A34,'Kursliste gesamt'!$A$10:$J$500,S$1,0)</f>
        <v>54</v>
      </c>
    </row>
    <row r="35" spans="1:10" ht="19.5" customHeight="1">
      <c r="A35" s="102" t="s">
        <v>477</v>
      </c>
      <c r="B35" s="74" t="str">
        <f>VLOOKUP($A35,'Kursliste gesamt'!$A$10:$J$500,K$1,0)</f>
        <v>34</v>
      </c>
      <c r="C35" s="74" t="str">
        <f>VLOOKUP($A35,'Kursliste gesamt'!$A$10:$J$500,L$1,0)</f>
        <v>UR</v>
      </c>
      <c r="D35" s="74" t="str">
        <f>VLOOKUP($A35,'Kursliste gesamt'!$A$10:$J$500,M$1,0)</f>
        <v>Mit Plan durch den Beurteilungsdschungel</v>
      </c>
      <c r="E35" s="74" t="str">
        <f>VLOOKUP($A35,'Kursliste gesamt'!$A$10:$J$500,N$1,0)</f>
        <v>Sa, 13.6.26, 08.30 - 12.00 Uhr</v>
      </c>
      <c r="F35" s="74" t="str">
        <f>VLOOKUP($A35,'Kursliste gesamt'!$A$10:$J$500,O$1,0)</f>
        <v>Z 3</v>
      </c>
      <c r="G35" s="74">
        <f>VLOOKUP($A35,'Kursliste gesamt'!$A$10:$J$500,P$1,0)</f>
        <v>3.5</v>
      </c>
      <c r="H35" s="74">
        <f>VLOOKUP($A35,'Kursliste gesamt'!$A$10:$J$500,Q$1,0)</f>
        <v>52.5</v>
      </c>
      <c r="I35" s="74">
        <f>VLOOKUP($A35,'Kursliste gesamt'!$A$10:$J$500,R$1,0)</f>
        <v>21</v>
      </c>
      <c r="J35" s="74">
        <f>VLOOKUP($A35,'Kursliste gesamt'!$A$10:$J$500,S$1,0)</f>
        <v>31.5</v>
      </c>
    </row>
    <row r="36" spans="1:10" ht="19.5" customHeight="1">
      <c r="A36" s="102" t="s">
        <v>480</v>
      </c>
      <c r="B36" s="74" t="str">
        <f>VLOOKUP($A36,'Kursliste gesamt'!$A$10:$J$500,K$1,0)</f>
        <v>34</v>
      </c>
      <c r="C36" s="74" t="str">
        <f>VLOOKUP($A36,'Kursliste gesamt'!$A$10:$J$500,L$1,0)</f>
        <v>UR</v>
      </c>
      <c r="D36" s="74" t="str">
        <f>VLOOKUP($A36,'Kursliste gesamt'!$A$10:$J$500,M$1,0)</f>
        <v>Mathematische Projekte gestalten</v>
      </c>
      <c r="E36" s="74" t="str">
        <f>VLOOKUP($A36,'Kursliste gesamt'!$A$10:$J$500,N$1,0)</f>
        <v>Do, 26.3.26, 18.00 - 21.00 Uhr</v>
      </c>
      <c r="F36" s="74" t="str">
        <f>VLOOKUP($A36,'Kursliste gesamt'!$A$10:$J$500,O$1,0)</f>
        <v>Z 3</v>
      </c>
      <c r="G36" s="74">
        <f>VLOOKUP($A36,'Kursliste gesamt'!$A$10:$J$500,P$1,0)</f>
        <v>3</v>
      </c>
      <c r="H36" s="74">
        <f>VLOOKUP($A36,'Kursliste gesamt'!$A$10:$J$500,Q$1,0)</f>
        <v>45</v>
      </c>
      <c r="I36" s="74">
        <f>VLOOKUP($A36,'Kursliste gesamt'!$A$10:$J$500,R$1,0)</f>
        <v>18</v>
      </c>
      <c r="J36" s="74">
        <f>VLOOKUP($A36,'Kursliste gesamt'!$A$10:$J$500,S$1,0)</f>
        <v>27</v>
      </c>
    </row>
    <row r="37" spans="1:10" ht="19.5" customHeight="1">
      <c r="A37" s="102" t="s">
        <v>522</v>
      </c>
      <c r="B37" s="74" t="str">
        <f>VLOOKUP($A37,'Kursliste gesamt'!$A$10:$J$500,K$1,0)</f>
        <v>35</v>
      </c>
      <c r="C37" s="74" t="str">
        <f>VLOOKUP($A37,'Kursliste gesamt'!$A$10:$J$500,L$1,0)</f>
        <v>UR</v>
      </c>
      <c r="D37" s="74" t="str">
        <f>VLOOKUP($A37,'Kursliste gesamt'!$A$10:$J$500,M$1,0)</f>
        <v xml:space="preserve">Von Funken und Flammen – Feuertechniken </v>
      </c>
      <c r="E37" s="74" t="str">
        <f>VLOOKUP($A37,'Kursliste gesamt'!$A$10:$J$500,N$1,0)</f>
        <v>Mi. 29.4.26, 13.30 - 17.00 Uhr</v>
      </c>
      <c r="F37" s="74" t="str">
        <f>VLOOKUP($A37,'Kursliste gesamt'!$A$10:$J$500,O$1,0)</f>
        <v>Alle</v>
      </c>
      <c r="G37" s="74">
        <f>VLOOKUP($A37,'Kursliste gesamt'!$A$10:$J$500,P$1,0)</f>
        <v>3.5</v>
      </c>
      <c r="H37" s="74">
        <f>VLOOKUP($A37,'Kursliste gesamt'!$A$10:$J$500,Q$1,0)</f>
        <v>52.5</v>
      </c>
      <c r="I37" s="74">
        <f>VLOOKUP($A37,'Kursliste gesamt'!$A$10:$J$500,R$1,0)</f>
        <v>21</v>
      </c>
      <c r="J37" s="74">
        <f>VLOOKUP($A37,'Kursliste gesamt'!$A$10:$J$500,S$1,0)</f>
        <v>31.5</v>
      </c>
    </row>
    <row r="38" spans="1:10" ht="19.5" customHeight="1">
      <c r="A38" s="70" t="s">
        <v>525</v>
      </c>
      <c r="B38" s="74" t="str">
        <f>VLOOKUP($A38,'Kursliste gesamt'!$A$10:$J$500,K$1,0)</f>
        <v>35</v>
      </c>
      <c r="C38" s="74" t="str">
        <f>VLOOKUP($A38,'Kursliste gesamt'!$A$10:$J$500,L$1,0)</f>
        <v>UR</v>
      </c>
      <c r="D38" s="74" t="str">
        <f>VLOOKUP($A38,'Kursliste gesamt'!$A$10:$J$500,M$1,0)</f>
        <v>Politische Bildung auf der Primarstufe</v>
      </c>
      <c r="E38" s="74" t="str">
        <f>VLOOKUP($A38,'Kursliste gesamt'!$A$10:$J$500,N$1,0)</f>
        <v>Mo. 25.8.25, 17.30 - 20.30 Uhr</v>
      </c>
      <c r="F38" s="74" t="str">
        <f>VLOOKUP($A38,'Kursliste gesamt'!$A$10:$J$500,O$1,0)</f>
        <v>Z 2</v>
      </c>
      <c r="G38" s="74">
        <f>VLOOKUP($A38,'Kursliste gesamt'!$A$10:$J$500,P$1,0)</f>
        <v>3</v>
      </c>
      <c r="H38" s="74">
        <f>VLOOKUP($A38,'Kursliste gesamt'!$A$10:$J$500,Q$1,0)</f>
        <v>45</v>
      </c>
      <c r="I38" s="74">
        <f>VLOOKUP($A38,'Kursliste gesamt'!$A$10:$J$500,R$1,0)</f>
        <v>18</v>
      </c>
      <c r="J38" s="74">
        <f>VLOOKUP($A38,'Kursliste gesamt'!$A$10:$J$500,S$1,0)</f>
        <v>27</v>
      </c>
    </row>
    <row r="39" spans="1:10" ht="19.5" customHeight="1">
      <c r="A39" s="66" t="s">
        <v>537</v>
      </c>
      <c r="B39" s="74" t="str">
        <f>VLOOKUP($A39,'Kursliste gesamt'!$A$10:$J$500,K$1,0)</f>
        <v>36</v>
      </c>
      <c r="C39" s="74" t="str">
        <f>VLOOKUP($A39,'Kursliste gesamt'!$A$10:$J$500,L$1,0)</f>
        <v>UR</v>
      </c>
      <c r="D39" s="74" t="str">
        <f>VLOOKUP($A39,'Kursliste gesamt'!$A$10:$J$500,M$1,0)</f>
        <v>Robotik mit explore-it</v>
      </c>
      <c r="E39" s="74" t="str">
        <f>VLOOKUP($A39,'Kursliste gesamt'!$A$10:$J$500,N$1,0)</f>
        <v>Mi, 29.10.25, 13.00 - 17.00 Uhr</v>
      </c>
      <c r="F39" s="74" t="str">
        <f>VLOOKUP($A39,'Kursliste gesamt'!$A$10:$J$500,O$1,0)</f>
        <v>MS II, Z 3, BBF</v>
      </c>
      <c r="G39" s="74">
        <f>VLOOKUP($A39,'Kursliste gesamt'!$A$10:$J$500,P$1,0)</f>
        <v>4</v>
      </c>
      <c r="H39" s="74">
        <f>VLOOKUP($A39,'Kursliste gesamt'!$A$10:$J$500,Q$1,0)</f>
        <v>60</v>
      </c>
      <c r="I39" s="74">
        <f>VLOOKUP($A39,'Kursliste gesamt'!$A$10:$J$500,R$1,0)</f>
        <v>24</v>
      </c>
      <c r="J39" s="74">
        <f>VLOOKUP($A39,'Kursliste gesamt'!$A$10:$J$500,S$1,0)</f>
        <v>36</v>
      </c>
    </row>
    <row r="40" spans="1:10" ht="19.5" customHeight="1">
      <c r="A40" s="66" t="s">
        <v>598</v>
      </c>
      <c r="B40" s="74" t="str">
        <f>VLOOKUP($A40,'Kursliste gesamt'!$A$10:$J$500,K$1,0)</f>
        <v>41</v>
      </c>
      <c r="C40" s="74" t="str">
        <f>VLOOKUP($A40,'Kursliste gesamt'!$A$10:$J$500,L$1,0)</f>
        <v>UR</v>
      </c>
      <c r="D40" s="74" t="str">
        <f>VLOOKUP($A40,'Kursliste gesamt'!$A$10:$J$500,M$1,0)</f>
        <v>Zufallsmuster – Mit dem Zufall spielen</v>
      </c>
      <c r="E40" s="74" t="str">
        <f>VLOOKUP($A40,'Kursliste gesamt'!$A$10:$J$500,N$1,0)</f>
        <v>Di, 4.11.25, 19.00 - 21.00 Uhr</v>
      </c>
      <c r="F40" s="74" t="str">
        <f>VLOOKUP($A40,'Kursliste gesamt'!$A$10:$J$500,O$1,0)</f>
        <v>Z 1 + 2</v>
      </c>
      <c r="G40" s="74">
        <f>VLOOKUP($A40,'Kursliste gesamt'!$A$10:$J$500,P$1,0)</f>
        <v>2</v>
      </c>
      <c r="H40" s="74">
        <f>VLOOKUP($A40,'Kursliste gesamt'!$A$10:$J$500,Q$1,0)</f>
        <v>30</v>
      </c>
      <c r="I40" s="74">
        <f>VLOOKUP($A40,'Kursliste gesamt'!$A$10:$J$500,R$1,0)</f>
        <v>12</v>
      </c>
      <c r="J40" s="74">
        <f>VLOOKUP($A40,'Kursliste gesamt'!$A$10:$J$500,S$1,0)</f>
        <v>18</v>
      </c>
    </row>
    <row r="41" spans="1:10" ht="19.5" customHeight="1">
      <c r="A41" s="66" t="s">
        <v>601</v>
      </c>
      <c r="B41" s="74" t="str">
        <f>VLOOKUP($A41,'Kursliste gesamt'!$A$10:$J$500,K$1,0)</f>
        <v>41</v>
      </c>
      <c r="C41" s="74" t="str">
        <f>VLOOKUP($A41,'Kursliste gesamt'!$A$10:$J$500,L$1,0)</f>
        <v>UR</v>
      </c>
      <c r="D41" s="74" t="str">
        <f>VLOOKUP($A41,'Kursliste gesamt'!$A$10:$J$500,M$1,0)</f>
        <v>Plotten im Unterricht</v>
      </c>
      <c r="E41" s="74" t="str">
        <f>VLOOKUP($A41,'Kursliste gesamt'!$A$10:$J$500,N$1,0)</f>
        <v>Fr, 12.9.25, 17.30 - 21.00 Uhr; Sa, 13.9.25, 08.30 - 17.00 Uhr</v>
      </c>
      <c r="F41" s="74" t="str">
        <f>VLOOKUP($A41,'Kursliste gesamt'!$A$10:$J$500,O$1,0)</f>
        <v>US, Z 2 + 3, SEK II</v>
      </c>
      <c r="G41" s="74">
        <f>VLOOKUP($A41,'Kursliste gesamt'!$A$10:$J$500,P$1,0)</f>
        <v>10.5</v>
      </c>
      <c r="H41" s="74">
        <f>VLOOKUP($A41,'Kursliste gesamt'!$A$10:$J$500,Q$1,0)</f>
        <v>157.5</v>
      </c>
      <c r="I41" s="74">
        <f>VLOOKUP($A41,'Kursliste gesamt'!$A$10:$J$500,R$1,0)</f>
        <v>63</v>
      </c>
      <c r="J41" s="74">
        <f>VLOOKUP($A41,'Kursliste gesamt'!$A$10:$J$500,S$1,0)</f>
        <v>94.5</v>
      </c>
    </row>
    <row r="42" spans="1:10" ht="19.5" customHeight="1">
      <c r="A42" s="102" t="s">
        <v>605</v>
      </c>
      <c r="B42" s="74" t="str">
        <f>VLOOKUP($A42,'Kursliste gesamt'!$A$10:$J$500,K$1,0)</f>
        <v>41</v>
      </c>
      <c r="C42" s="74" t="str">
        <f>VLOOKUP($A42,'Kursliste gesamt'!$A$10:$J$500,L$1,0)</f>
        <v>UR</v>
      </c>
      <c r="D42" s="74" t="str">
        <f>VLOOKUP($A42,'Kursliste gesamt'!$A$10:$J$500,M$1,0)</f>
        <v>Gelliprint – Kreatives Drucken mit der Gelplatte</v>
      </c>
      <c r="E42" s="74" t="str">
        <f>VLOOKUP($A42,'Kursliste gesamt'!$A$10:$J$500,N$1,0)</f>
        <v>Sa, 13.9.25, 09.30 - 17.30 Uhr</v>
      </c>
      <c r="F42" s="74" t="str">
        <f>VLOOKUP($A42,'Kursliste gesamt'!$A$10:$J$500,O$1,0)</f>
        <v>Alle</v>
      </c>
      <c r="G42" s="74">
        <f>VLOOKUP($A42,'Kursliste gesamt'!$A$10:$J$500,P$1,0)</f>
        <v>7</v>
      </c>
      <c r="H42" s="74">
        <f>VLOOKUP($A42,'Kursliste gesamt'!$A$10:$J$500,Q$1,0)</f>
        <v>105</v>
      </c>
      <c r="I42" s="74">
        <f>VLOOKUP($A42,'Kursliste gesamt'!$A$10:$J$500,R$1,0)</f>
        <v>42</v>
      </c>
      <c r="J42" s="74">
        <f>VLOOKUP($A42,'Kursliste gesamt'!$A$10:$J$500,S$1,0)</f>
        <v>63</v>
      </c>
    </row>
    <row r="43" spans="1:10" ht="19.5" customHeight="1">
      <c r="A43" s="102" t="s">
        <v>608</v>
      </c>
      <c r="B43" s="74" t="str">
        <f>VLOOKUP($A43,'Kursliste gesamt'!$A$10:$J$500,K$1,0)</f>
        <v>41</v>
      </c>
      <c r="C43" s="74" t="str">
        <f>VLOOKUP($A43,'Kursliste gesamt'!$A$10:$J$500,L$1,0)</f>
        <v>UR</v>
      </c>
      <c r="D43" s="74" t="str">
        <f>VLOOKUP($A43,'Kursliste gesamt'!$A$10:$J$500,M$1,0)</f>
        <v xml:space="preserve">Cyanotypie – Fotografie mit der Sonne </v>
      </c>
      <c r="E43" s="74" t="str">
        <f>VLOOKUP($A43,'Kursliste gesamt'!$A$10:$J$500,N$1,0)</f>
        <v>Sa, 23.8.25, 08.30 - 17.00 Uhr</v>
      </c>
      <c r="F43" s="74" t="str">
        <f>VLOOKUP($A43,'Kursliste gesamt'!$A$10:$J$500,O$1,0)</f>
        <v>US, Z 2 + 3, SEK II</v>
      </c>
      <c r="G43" s="74">
        <f>VLOOKUP($A43,'Kursliste gesamt'!$A$10:$J$500,P$1,0)</f>
        <v>7</v>
      </c>
      <c r="H43" s="74">
        <f>VLOOKUP($A43,'Kursliste gesamt'!$A$10:$J$500,Q$1,0)</f>
        <v>105</v>
      </c>
      <c r="I43" s="74">
        <f>VLOOKUP($A43,'Kursliste gesamt'!$A$10:$J$500,R$1,0)</f>
        <v>42</v>
      </c>
      <c r="J43" s="74">
        <f>VLOOKUP($A43,'Kursliste gesamt'!$A$10:$J$500,S$1,0)</f>
        <v>63</v>
      </c>
    </row>
    <row r="44" spans="1:10" ht="19.5" customHeight="1">
      <c r="A44" s="66" t="s">
        <v>638</v>
      </c>
      <c r="B44" s="74" t="str">
        <f>VLOOKUP($A44,'Kursliste gesamt'!$A$10:$J$500,K$1,0)</f>
        <v>42</v>
      </c>
      <c r="C44" s="74" t="str">
        <f>VLOOKUP($A44,'Kursliste gesamt'!$A$10:$J$500,L$1,0)</f>
        <v>UR</v>
      </c>
      <c r="D44" s="74" t="str">
        <f>VLOOKUP($A44,'Kursliste gesamt'!$A$10:$J$500,M$1,0)</f>
        <v>Textile Transportmöglichkeiten</v>
      </c>
      <c r="E44" s="74" t="str">
        <f>VLOOKUP($A44,'Kursliste gesamt'!$A$10:$J$500,N$1,0)</f>
        <v>Sa, 22.11., 29.11.25, 08.30 - 16.30 Uhr</v>
      </c>
      <c r="F44" s="74" t="str">
        <f>VLOOKUP($A44,'Kursliste gesamt'!$A$10:$J$500,O$1,0)</f>
        <v>Alle</v>
      </c>
      <c r="G44" s="74">
        <f>VLOOKUP($A44,'Kursliste gesamt'!$A$10:$J$500,P$1,0)</f>
        <v>15</v>
      </c>
      <c r="H44" s="74">
        <f>VLOOKUP($A44,'Kursliste gesamt'!$A$10:$J$500,Q$1,0)</f>
        <v>225</v>
      </c>
      <c r="I44" s="74">
        <f>VLOOKUP($A44,'Kursliste gesamt'!$A$10:$J$500,R$1,0)</f>
        <v>90</v>
      </c>
      <c r="J44" s="74">
        <f>VLOOKUP($A44,'Kursliste gesamt'!$A$10:$J$500,S$1,0)</f>
        <v>135</v>
      </c>
    </row>
    <row r="45" spans="1:10" ht="19.5" customHeight="1">
      <c r="A45" s="66" t="s">
        <v>640</v>
      </c>
      <c r="B45" s="74" t="str">
        <f>VLOOKUP($A45,'Kursliste gesamt'!$A$10:$J$500,K$1,0)</f>
        <v>42</v>
      </c>
      <c r="C45" s="74" t="str">
        <f>VLOOKUP($A45,'Kursliste gesamt'!$A$10:$J$500,L$1,0)</f>
        <v>UR</v>
      </c>
      <c r="D45" s="74" t="str">
        <f>VLOOKUP($A45,'Kursliste gesamt'!$A$10:$J$500,M$1,0)</f>
        <v>LEDs im Textilen Gestalten</v>
      </c>
      <c r="E45" s="74" t="str">
        <f>VLOOKUP($A45,'Kursliste gesamt'!$A$10:$J$500,N$1,0)</f>
        <v>Sa, 8.11.25, 08.30 - 17.00 Uhr</v>
      </c>
      <c r="F45" s="74" t="str">
        <f>VLOOKUP($A45,'Kursliste gesamt'!$A$10:$J$500,O$1,0)</f>
        <v>Z 2 + 3</v>
      </c>
      <c r="G45" s="74">
        <f>VLOOKUP($A45,'Kursliste gesamt'!$A$10:$J$500,P$1,0)</f>
        <v>7</v>
      </c>
      <c r="H45" s="74">
        <f>VLOOKUP($A45,'Kursliste gesamt'!$A$10:$J$500,Q$1,0)</f>
        <v>105</v>
      </c>
      <c r="I45" s="74">
        <f>VLOOKUP($A45,'Kursliste gesamt'!$A$10:$J$500,R$1,0)</f>
        <v>42</v>
      </c>
      <c r="J45" s="74">
        <f>VLOOKUP($A45,'Kursliste gesamt'!$A$10:$J$500,S$1,0)</f>
        <v>63</v>
      </c>
    </row>
    <row r="46" spans="1:10" ht="19.5" customHeight="1">
      <c r="A46" s="66" t="s">
        <v>642</v>
      </c>
      <c r="B46" s="74" t="str">
        <f>VLOOKUP($A46,'Kursliste gesamt'!$A$10:$J$500,K$1,0)</f>
        <v>42</v>
      </c>
      <c r="C46" s="74" t="str">
        <f>VLOOKUP($A46,'Kursliste gesamt'!$A$10:$J$500,L$1,0)</f>
        <v>UR</v>
      </c>
      <c r="D46" s="74" t="str">
        <f>VLOOKUP($A46,'Kursliste gesamt'!$A$10:$J$500,M$1,0)</f>
        <v>Praktische Tipps für einen erfolgreichen Werkunterricht</v>
      </c>
      <c r="E46" s="74" t="str">
        <f>VLOOKUP($A46,'Kursliste gesamt'!$A$10:$J$500,N$1,0)</f>
        <v>Sa, 25.10., 15.11.25, 08.30 - 17.00 Uhr</v>
      </c>
      <c r="F46" s="74" t="str">
        <f>VLOOKUP($A46,'Kursliste gesamt'!$A$10:$J$500,O$1,0)</f>
        <v>Z 1 - 3</v>
      </c>
      <c r="G46" s="74">
        <f>VLOOKUP($A46,'Kursliste gesamt'!$A$10:$J$500,P$1,0)</f>
        <v>14</v>
      </c>
      <c r="H46" s="74">
        <f>VLOOKUP($A46,'Kursliste gesamt'!$A$10:$J$500,Q$1,0)</f>
        <v>210</v>
      </c>
      <c r="I46" s="74">
        <f>VLOOKUP($A46,'Kursliste gesamt'!$A$10:$J$500,R$1,0)</f>
        <v>84</v>
      </c>
      <c r="J46" s="74">
        <f>VLOOKUP($A46,'Kursliste gesamt'!$A$10:$J$500,S$1,0)</f>
        <v>126</v>
      </c>
    </row>
    <row r="47" spans="1:10" ht="19.5" customHeight="1">
      <c r="A47" s="102" t="s">
        <v>643</v>
      </c>
      <c r="B47" s="74" t="str">
        <f>VLOOKUP($A47,'Kursliste gesamt'!$A$10:$J$500,K$1,0)</f>
        <v>42</v>
      </c>
      <c r="C47" s="74" t="str">
        <f>VLOOKUP($A47,'Kursliste gesamt'!$A$10:$J$500,L$1,0)</f>
        <v>UR</v>
      </c>
      <c r="D47" s="74" t="str">
        <f>VLOOKUP($A47,'Kursliste gesamt'!$A$10:$J$500,M$1,0)</f>
        <v>Werken mit dem Taschenmesser</v>
      </c>
      <c r="E47" s="74" t="str">
        <f>VLOOKUP($A47,'Kursliste gesamt'!$A$10:$J$500,N$1,0)</f>
        <v>Mi, 27.8.25, 13.00 - 17.00 Uhr</v>
      </c>
      <c r="F47" s="74" t="str">
        <f>VLOOKUP($A47,'Kursliste gesamt'!$A$10:$J$500,O$1,0)</f>
        <v>Z 1 + 2</v>
      </c>
      <c r="G47" s="74">
        <f>VLOOKUP($A47,'Kursliste gesamt'!$A$10:$J$500,P$1,0)</f>
        <v>4</v>
      </c>
      <c r="H47" s="74">
        <f>VLOOKUP($A47,'Kursliste gesamt'!$A$10:$J$500,Q$1,0)</f>
        <v>60</v>
      </c>
      <c r="I47" s="74">
        <f>VLOOKUP($A47,'Kursliste gesamt'!$A$10:$J$500,R$1,0)</f>
        <v>24</v>
      </c>
      <c r="J47" s="74">
        <f>VLOOKUP($A47,'Kursliste gesamt'!$A$10:$J$500,S$1,0)</f>
        <v>36</v>
      </c>
    </row>
    <row r="48" spans="1:10" ht="19.5" customHeight="1">
      <c r="A48" s="102" t="s">
        <v>645</v>
      </c>
      <c r="B48" s="74" t="str">
        <f>VLOOKUP($A48,'Kursliste gesamt'!$A$10:$J$500,K$1,0)</f>
        <v>42</v>
      </c>
      <c r="C48" s="74" t="str">
        <f>VLOOKUP($A48,'Kursliste gesamt'!$A$10:$J$500,L$1,0)</f>
        <v>UR</v>
      </c>
      <c r="D48" s="74" t="str">
        <f>VLOOKUP($A48,'Kursliste gesamt'!$A$10:$J$500,M$1,0)</f>
        <v>Kreative Ideen umgesetzt mit Werkmaschinen</v>
      </c>
      <c r="E48" s="74" t="str">
        <f>VLOOKUP($A48,'Kursliste gesamt'!$A$10:$J$500,N$1,0)</f>
        <v>Fr, 28.11.25, 17.30 - 21.00 Uhr; Sa, 29.11.25, 08.30 - 17.00 Uhr</v>
      </c>
      <c r="F48" s="74" t="str">
        <f>VLOOKUP($A48,'Kursliste gesamt'!$A$10:$J$500,O$1,0)</f>
        <v>Z 1 - 3</v>
      </c>
      <c r="G48" s="74">
        <f>VLOOKUP($A48,'Kursliste gesamt'!$A$10:$J$500,P$1,0)</f>
        <v>10.5</v>
      </c>
      <c r="H48" s="74">
        <f>VLOOKUP($A48,'Kursliste gesamt'!$A$10:$J$500,Q$1,0)</f>
        <v>157.5</v>
      </c>
      <c r="I48" s="74">
        <f>VLOOKUP($A48,'Kursliste gesamt'!$A$10:$J$500,R$1,0)</f>
        <v>63</v>
      </c>
      <c r="J48" s="74">
        <f>VLOOKUP($A48,'Kursliste gesamt'!$A$10:$J$500,S$1,0)</f>
        <v>94.5</v>
      </c>
    </row>
    <row r="49" spans="1:10" ht="19.5" customHeight="1">
      <c r="A49" s="66" t="s">
        <v>648</v>
      </c>
      <c r="B49" s="74" t="str">
        <f>VLOOKUP($A49,'Kursliste gesamt'!$A$10:$J$500,K$1,0)</f>
        <v>42</v>
      </c>
      <c r="C49" s="74" t="str">
        <f>VLOOKUP($A49,'Kursliste gesamt'!$A$10:$J$500,L$1,0)</f>
        <v>UR</v>
      </c>
      <c r="D49" s="74" t="str">
        <f>VLOOKUP($A49,'Kursliste gesamt'!$A$10:$J$500,M$1,0)</f>
        <v>Töpfern – Ton erfahren, gestalten, vermitteln</v>
      </c>
      <c r="E49" s="74" t="str">
        <f>VLOOKUP($A49,'Kursliste gesamt'!$A$10:$J$500,N$1,0)</f>
        <v>Mo, 27.10., 3.11., 17.11.25, 17.30 - 21.00 Uhr</v>
      </c>
      <c r="F49" s="74" t="str">
        <f>VLOOKUP($A49,'Kursliste gesamt'!$A$10:$J$500,O$1,0)</f>
        <v>Alle</v>
      </c>
      <c r="G49" s="74">
        <f>VLOOKUP($A49,'Kursliste gesamt'!$A$10:$J$500,P$1,0)</f>
        <v>10.5</v>
      </c>
      <c r="H49" s="74">
        <f>VLOOKUP($A49,'Kursliste gesamt'!$A$10:$J$500,Q$1,0)</f>
        <v>157.5</v>
      </c>
      <c r="I49" s="74">
        <f>VLOOKUP($A49,'Kursliste gesamt'!$A$10:$J$500,R$1,0)</f>
        <v>63</v>
      </c>
      <c r="J49" s="74">
        <f>VLOOKUP($A49,'Kursliste gesamt'!$A$10:$J$500,S$1,0)</f>
        <v>94.5</v>
      </c>
    </row>
    <row r="50" spans="1:10" ht="19.5" customHeight="1">
      <c r="A50" s="66" t="s">
        <v>651</v>
      </c>
      <c r="B50" s="74" t="str">
        <f>VLOOKUP($A50,'Kursliste gesamt'!$A$10:$J$500,K$1,0)</f>
        <v>42</v>
      </c>
      <c r="C50" s="74" t="str">
        <f>VLOOKUP($A50,'Kursliste gesamt'!$A$10:$J$500,L$1,0)</f>
        <v>UR</v>
      </c>
      <c r="D50" s="74" t="str">
        <f>VLOOKUP($A50,'Kursliste gesamt'!$A$10:$J$500,M$1,0)</f>
        <v>Armschmuck und Ohrschmuck in Silber</v>
      </c>
      <c r="E50" s="74" t="str">
        <f>VLOOKUP($A50,'Kursliste gesamt'!$A$10:$J$500,N$1,0)</f>
        <v>Sa, 14.3.26, 09.30 - 17.30 Uhr</v>
      </c>
      <c r="F50" s="74" t="str">
        <f>VLOOKUP($A50,'Kursliste gesamt'!$A$10:$J$500,O$1,0)</f>
        <v>Z 3, SEK II</v>
      </c>
      <c r="G50" s="74">
        <f>VLOOKUP($A50,'Kursliste gesamt'!$A$10:$J$500,P$1,0)</f>
        <v>7</v>
      </c>
      <c r="H50" s="74">
        <f>VLOOKUP($A50,'Kursliste gesamt'!$A$10:$J$500,Q$1,0)</f>
        <v>105</v>
      </c>
      <c r="I50" s="74">
        <f>VLOOKUP($A50,'Kursliste gesamt'!$A$10:$J$500,R$1,0)</f>
        <v>42</v>
      </c>
      <c r="J50" s="74">
        <f>VLOOKUP($A50,'Kursliste gesamt'!$A$10:$J$500,S$1,0)</f>
        <v>63</v>
      </c>
    </row>
    <row r="51" spans="1:10" ht="19.5" customHeight="1">
      <c r="A51" s="66" t="s">
        <v>669</v>
      </c>
      <c r="B51" s="74" t="str">
        <f>VLOOKUP($A51,'Kursliste gesamt'!$A$10:$J$500,K$1,0)</f>
        <v>43</v>
      </c>
      <c r="C51" s="74" t="str">
        <f>VLOOKUP($A51,'Kursliste gesamt'!$A$10:$J$500,L$1,0)</f>
        <v>UR</v>
      </c>
      <c r="D51" s="74" t="str">
        <f>VLOOKUP($A51,'Kursliste gesamt'!$A$10:$J$500,M$1,0)</f>
        <v>Lieder- und Ideenaustausch für die Gitarren-Liedbegleitung im Unterricht</v>
      </c>
      <c r="E51" s="74" t="str">
        <f>VLOOKUP($A51,'Kursliste gesamt'!$A$10:$J$500,N$1,0)</f>
        <v>Sa, 7.2.26, 08.30 - 12.00 Uhr</v>
      </c>
      <c r="F51" s="74" t="str">
        <f>VLOOKUP($A51,'Kursliste gesamt'!$A$10:$J$500,O$1,0)</f>
        <v>Z 1, MS I</v>
      </c>
      <c r="G51" s="74">
        <f>VLOOKUP($A51,'Kursliste gesamt'!$A$10:$J$500,P$1,0)</f>
        <v>3.5</v>
      </c>
      <c r="H51" s="74">
        <f>VLOOKUP($A51,'Kursliste gesamt'!$A$10:$J$500,Q$1,0)</f>
        <v>52.5</v>
      </c>
      <c r="I51" s="74">
        <f>VLOOKUP($A51,'Kursliste gesamt'!$A$10:$J$500,R$1,0)</f>
        <v>21</v>
      </c>
      <c r="J51" s="74">
        <f>VLOOKUP($A51,'Kursliste gesamt'!$A$10:$J$500,S$1,0)</f>
        <v>31.5</v>
      </c>
    </row>
    <row r="52" spans="1:10" ht="19.5" customHeight="1">
      <c r="A52" s="66" t="s">
        <v>672</v>
      </c>
      <c r="B52" s="74" t="str">
        <f>VLOOKUP($A52,'Kursliste gesamt'!$A$10:$J$500,K$1,0)</f>
        <v>43</v>
      </c>
      <c r="C52" s="74" t="str">
        <f>VLOOKUP($A52,'Kursliste gesamt'!$A$10:$J$500,L$1,0)</f>
        <v>UR</v>
      </c>
      <c r="D52" s="74" t="str">
        <f>VLOOKUP($A52,'Kursliste gesamt'!$A$10:$J$500,M$1,0)</f>
        <v>Musikalische Waldinspirationen</v>
      </c>
      <c r="E52" s="74" t="str">
        <f>VLOOKUP($A52,'Kursliste gesamt'!$A$10:$J$500,N$1,0)</f>
        <v>Sa, 24.1.26, 08.30 - 17.00 Uhr</v>
      </c>
      <c r="F52" s="74" t="str">
        <f>VLOOKUP($A52,'Kursliste gesamt'!$A$10:$J$500,O$1,0)</f>
        <v>Z 1</v>
      </c>
      <c r="G52" s="74">
        <f>VLOOKUP($A52,'Kursliste gesamt'!$A$10:$J$500,P$1,0)</f>
        <v>7</v>
      </c>
      <c r="H52" s="74">
        <f>VLOOKUP($A52,'Kursliste gesamt'!$A$10:$J$500,Q$1,0)</f>
        <v>105</v>
      </c>
      <c r="I52" s="74">
        <f>VLOOKUP($A52,'Kursliste gesamt'!$A$10:$J$500,R$1,0)</f>
        <v>42</v>
      </c>
      <c r="J52" s="74">
        <f>VLOOKUP($A52,'Kursliste gesamt'!$A$10:$J$500,S$1,0)</f>
        <v>63</v>
      </c>
    </row>
    <row r="53" spans="1:10" ht="19.5" customHeight="1">
      <c r="A53" s="66" t="s">
        <v>674</v>
      </c>
      <c r="B53" s="74" t="str">
        <f>VLOOKUP($A53,'Kursliste gesamt'!$A$10:$J$500,K$1,0)</f>
        <v>43</v>
      </c>
      <c r="C53" s="74" t="str">
        <f>VLOOKUP($A53,'Kursliste gesamt'!$A$10:$J$500,L$1,0)</f>
        <v>UR</v>
      </c>
      <c r="D53" s="74" t="str">
        <f>VLOOKUP($A53,'Kursliste gesamt'!$A$10:$J$500,M$1,0)</f>
        <v>Wenn Rapunzel tanzt statt spinnt...</v>
      </c>
      <c r="E53" s="74" t="str">
        <f>VLOOKUP($A53,'Kursliste gesamt'!$A$10:$J$500,N$1,0)</f>
        <v>Mi, 5.11.25, 13.30 - 17.00 Uhr</v>
      </c>
      <c r="F53" s="74" t="str">
        <f>VLOOKUP($A53,'Kursliste gesamt'!$A$10:$J$500,O$1,0)</f>
        <v>Z 1</v>
      </c>
      <c r="G53" s="74">
        <f>VLOOKUP($A53,'Kursliste gesamt'!$A$10:$J$500,P$1,0)</f>
        <v>3.5</v>
      </c>
      <c r="H53" s="74">
        <f>VLOOKUP($A53,'Kursliste gesamt'!$A$10:$J$500,Q$1,0)</f>
        <v>52.5</v>
      </c>
      <c r="I53" s="74">
        <f>VLOOKUP($A53,'Kursliste gesamt'!$A$10:$J$500,R$1,0)</f>
        <v>21</v>
      </c>
      <c r="J53" s="74">
        <f>VLOOKUP($A53,'Kursliste gesamt'!$A$10:$J$500,S$1,0)</f>
        <v>31.5</v>
      </c>
    </row>
    <row r="54" spans="1:10" ht="19.5" customHeight="1">
      <c r="A54" s="102" t="s">
        <v>697</v>
      </c>
      <c r="B54" s="74" t="str">
        <f>VLOOKUP($A54,'Kursliste gesamt'!$A$10:$J$500,K$1,0)</f>
        <v>44</v>
      </c>
      <c r="C54" s="74" t="str">
        <f>VLOOKUP($A54,'Kursliste gesamt'!$A$10:$J$500,L$1,0)</f>
        <v>UR</v>
      </c>
      <c r="D54" s="74" t="str">
        <f>VLOOKUP($A54,'Kursliste gesamt'!$A$10:$J$500,M$1,0)</f>
        <v xml:space="preserve">School goes vertical </v>
      </c>
      <c r="E54" s="74" t="str">
        <f>VLOOKUP($A54,'Kursliste gesamt'!$A$10:$J$500,N$1,0)</f>
        <v>Do, 2.10.25, 18.00 - 21.30 Uhr</v>
      </c>
      <c r="F54" s="74" t="str">
        <f>VLOOKUP($A54,'Kursliste gesamt'!$A$10:$J$500,O$1,0)</f>
        <v>Z 1 - 3</v>
      </c>
      <c r="G54" s="74">
        <f>VLOOKUP($A54,'Kursliste gesamt'!$A$10:$J$500,P$1,0)</f>
        <v>3.5</v>
      </c>
      <c r="H54" s="74">
        <f>VLOOKUP($A54,'Kursliste gesamt'!$A$10:$J$500,Q$1,0)</f>
        <v>52.5</v>
      </c>
      <c r="I54" s="74">
        <f>VLOOKUP($A54,'Kursliste gesamt'!$A$10:$J$500,R$1,0)</f>
        <v>21</v>
      </c>
      <c r="J54" s="74">
        <f>VLOOKUP($A54,'Kursliste gesamt'!$A$10:$J$500,S$1,0)</f>
        <v>31.5</v>
      </c>
    </row>
    <row r="55" spans="1:10" ht="19.5" customHeight="1">
      <c r="A55" s="102" t="s">
        <v>700</v>
      </c>
      <c r="B55" s="74" t="str">
        <f>VLOOKUP($A55,'Kursliste gesamt'!$A$10:$J$500,K$1,0)</f>
        <v>44</v>
      </c>
      <c r="C55" s="74" t="str">
        <f>VLOOKUP($A55,'Kursliste gesamt'!$A$10:$J$500,L$1,0)</f>
        <v>UR</v>
      </c>
      <c r="D55" s="74" t="str">
        <f>VLOOKUP($A55,'Kursliste gesamt'!$A$10:$J$500,M$1,0)</f>
        <v>Sport Weiterbildungstag Uri Nr. 3</v>
      </c>
      <c r="E55" s="74" t="str">
        <f>VLOOKUP($A55,'Kursliste gesamt'!$A$10:$J$500,N$1,0)</f>
        <v>Sa, 18.4.26, 08.00 - 17.00 Uhr</v>
      </c>
      <c r="F55" s="74" t="str">
        <f>VLOOKUP($A55,'Kursliste gesamt'!$A$10:$J$500,O$1,0)</f>
        <v>LP</v>
      </c>
      <c r="G55" s="74">
        <f>VLOOKUP($A55,'Kursliste gesamt'!$A$10:$J$500,P$1,0)</f>
        <v>7.5</v>
      </c>
      <c r="H55" s="74">
        <f>VLOOKUP($A55,'Kursliste gesamt'!$A$10:$J$500,Q$1,0)</f>
        <v>112.5</v>
      </c>
      <c r="I55" s="74">
        <f>VLOOKUP($A55,'Kursliste gesamt'!$A$10:$J$500,R$1,0)</f>
        <v>45</v>
      </c>
      <c r="J55" s="74">
        <f>VLOOKUP($A55,'Kursliste gesamt'!$A$10:$J$500,S$1,0)</f>
        <v>67.5</v>
      </c>
    </row>
    <row r="56" spans="1:10" ht="19.5" customHeight="1">
      <c r="A56" s="66" t="s">
        <v>703</v>
      </c>
      <c r="B56" s="74" t="str">
        <f>VLOOKUP($A56,'Kursliste gesamt'!$A$10:$J$500,K$1,0)</f>
        <v>44</v>
      </c>
      <c r="C56" s="74" t="str">
        <f>VLOOKUP($A56,'Kursliste gesamt'!$A$10:$J$500,L$1,0)</f>
        <v>UR</v>
      </c>
      <c r="D56" s="74" t="str">
        <f>VLOOKUP($A56,'Kursliste gesamt'!$A$10:$J$500,M$1,0)</f>
        <v>MF J+S Skifahren</v>
      </c>
      <c r="E56" s="74" t="str">
        <f>VLOOKUP($A56,'Kursliste gesamt'!$A$10:$J$500,N$1,0)</f>
        <v>Sa, 13.12.25, 08.30 - 16.00 Uhr</v>
      </c>
      <c r="F56" s="74" t="str">
        <f>VLOOKUP($A56,'Kursliste gesamt'!$A$10:$J$500,O$1,0)</f>
        <v>LP mit J+S Anerkennung Skifahren</v>
      </c>
      <c r="G56" s="74">
        <f>VLOOKUP($A56,'Kursliste gesamt'!$A$10:$J$500,P$1,0)</f>
        <v>7.5</v>
      </c>
      <c r="H56" s="74">
        <f>VLOOKUP($A56,'Kursliste gesamt'!$A$10:$J$500,Q$1,0)</f>
        <v>112.5</v>
      </c>
      <c r="I56" s="74">
        <f>VLOOKUP($A56,'Kursliste gesamt'!$A$10:$J$500,R$1,0)</f>
        <v>45</v>
      </c>
      <c r="J56" s="74">
        <f>VLOOKUP($A56,'Kursliste gesamt'!$A$10:$J$500,S$1,0)</f>
        <v>67.5</v>
      </c>
    </row>
    <row r="57" spans="1:10" ht="19.5" customHeight="1">
      <c r="A57" s="66" t="s">
        <v>705</v>
      </c>
      <c r="B57" s="74" t="str">
        <f>VLOOKUP($A57,'Kursliste gesamt'!$A$10:$J$500,K$1,0)</f>
        <v>44</v>
      </c>
      <c r="C57" s="74" t="str">
        <f>VLOOKUP($A57,'Kursliste gesamt'!$A$10:$J$500,L$1,0)</f>
        <v>UR</v>
      </c>
      <c r="D57" s="74" t="str">
        <f>VLOOKUP($A57,'Kursliste gesamt'!$A$10:$J$500,M$1,0)</f>
        <v>Einführungskurs J+S Skileiter für Lehrpersonen</v>
      </c>
      <c r="E57" s="74" t="str">
        <f>VLOOKUP($A57,'Kursliste gesamt'!$A$10:$J$500,N$1,0)</f>
        <v>Fr, 30.1.26 - So, 01.02.26, 08.00 - 16.00 Uhr (Achtung! Inkl. Übernachtungen)</v>
      </c>
      <c r="F57" s="74" t="str">
        <f>VLOOKUP($A57,'Kursliste gesamt'!$A$10:$J$500,O$1,0)</f>
        <v xml:space="preserve">LP mit aktiver Erfahrung im Skifahren </v>
      </c>
      <c r="G57" s="74">
        <f>VLOOKUP($A57,'Kursliste gesamt'!$A$10:$J$500,P$1,0)</f>
        <v>27</v>
      </c>
      <c r="H57" s="74">
        <f>VLOOKUP($A57,'Kursliste gesamt'!$A$10:$J$500,Q$1,0)</f>
        <v>405</v>
      </c>
      <c r="I57" s="74">
        <f>VLOOKUP($A57,'Kursliste gesamt'!$A$10:$J$500,R$1,0)</f>
        <v>162</v>
      </c>
      <c r="J57" s="74">
        <f>VLOOKUP($A57,'Kursliste gesamt'!$A$10:$J$500,S$1,0)</f>
        <v>243</v>
      </c>
    </row>
    <row r="58" spans="1:10" ht="19.5" customHeight="1">
      <c r="A58" s="66" t="s">
        <v>707</v>
      </c>
      <c r="B58" s="74" t="str">
        <f>VLOOKUP($A58,'Kursliste gesamt'!$A$10:$J$500,K$1,0)</f>
        <v>44</v>
      </c>
      <c r="C58" s="74" t="str">
        <f>VLOOKUP($A58,'Kursliste gesamt'!$A$10:$J$500,L$1,0)</f>
        <v>UR</v>
      </c>
      <c r="D58" s="74" t="str">
        <f>VLOOKUP($A58,'Kursliste gesamt'!$A$10:$J$500,M$1,0)</f>
        <v xml:space="preserve">Kombikurs: Schwimmen WK Pool und WK BLS-AED </v>
      </c>
      <c r="E58" s="74" t="str">
        <f>VLOOKUP($A58,'Kursliste gesamt'!$A$10:$J$500,N$1,0)</f>
        <v>Sa, 7.2.26, 09.00 - 16.00 Uhr</v>
      </c>
      <c r="F58" s="74" t="str">
        <f>VLOOKUP($A58,'Kursliste gesamt'!$A$10:$J$500,O$1,0)</f>
        <v>LP</v>
      </c>
      <c r="G58" s="74">
        <f>VLOOKUP($A58,'Kursliste gesamt'!$A$10:$J$500,P$1,0)</f>
        <v>6</v>
      </c>
      <c r="H58" s="74">
        <f>VLOOKUP($A58,'Kursliste gesamt'!$A$10:$J$500,Q$1,0)</f>
        <v>90</v>
      </c>
      <c r="I58" s="74">
        <f>VLOOKUP($A58,'Kursliste gesamt'!$A$10:$J$500,R$1,0)</f>
        <v>0</v>
      </c>
      <c r="J58" s="74">
        <f>VLOOKUP($A58,'Kursliste gesamt'!$A$10:$J$500,S$1,0)</f>
        <v>90</v>
      </c>
    </row>
    <row r="59" spans="1:10" ht="19.5" customHeight="1">
      <c r="A59" s="66" t="s">
        <v>709</v>
      </c>
      <c r="B59" s="74" t="str">
        <f>VLOOKUP($A59,'Kursliste gesamt'!$A$10:$J$500,K$1,0)</f>
        <v>44</v>
      </c>
      <c r="C59" s="74" t="str">
        <f>VLOOKUP($A59,'Kursliste gesamt'!$A$10:$J$500,L$1,0)</f>
        <v>UR</v>
      </c>
      <c r="D59" s="74" t="str">
        <f>VLOOKUP($A59,'Kursliste gesamt'!$A$10:$J$500,M$1,0)</f>
        <v>Schwimmen: SLRG WK Pool</v>
      </c>
      <c r="E59" s="74" t="str">
        <f>VLOOKUP($A59,'Kursliste gesamt'!$A$10:$J$500,N$1,0)</f>
        <v>Mi, 24.9.25, 13.30 - 17.30 Uhr</v>
      </c>
      <c r="F59" s="74" t="str">
        <f>VLOOKUP($A59,'Kursliste gesamt'!$A$10:$J$500,O$1,0)</f>
        <v>LP mit SLRG-Brevet</v>
      </c>
      <c r="G59" s="74">
        <f>VLOOKUP($A59,'Kursliste gesamt'!$A$10:$J$500,P$1,0)</f>
        <v>4</v>
      </c>
      <c r="H59" s="74">
        <f>VLOOKUP($A59,'Kursliste gesamt'!$A$10:$J$500,Q$1,0)</f>
        <v>60</v>
      </c>
      <c r="I59" s="74">
        <f>VLOOKUP($A59,'Kursliste gesamt'!$A$10:$J$500,R$1,0)</f>
        <v>0</v>
      </c>
      <c r="J59" s="74">
        <f>VLOOKUP($A59,'Kursliste gesamt'!$A$10:$J$500,S$1,0)</f>
        <v>60</v>
      </c>
    </row>
    <row r="60" spans="1:10" ht="19.5" customHeight="1">
      <c r="A60" s="66" t="s">
        <v>710</v>
      </c>
      <c r="B60" s="74" t="str">
        <f>VLOOKUP($A60,'Kursliste gesamt'!$A$10:$J$500,K$1,0)</f>
        <v>44</v>
      </c>
      <c r="C60" s="74" t="str">
        <f>VLOOKUP($A60,'Kursliste gesamt'!$A$10:$J$500,L$1,0)</f>
        <v>UR</v>
      </c>
      <c r="D60" s="74" t="str">
        <f>VLOOKUP($A60,'Kursliste gesamt'!$A$10:$J$500,M$1,0)</f>
        <v>Lebensrettung: Komplettkurs/Refresher</v>
      </c>
      <c r="E60" s="74" t="str">
        <f>VLOOKUP($A60,'Kursliste gesamt'!$A$10:$J$500,N$1,0)</f>
        <v>Mi, 25.3.26, 14.00 - 18.00 Uhr</v>
      </c>
      <c r="F60" s="74" t="str">
        <f>VLOOKUP($A60,'Kursliste gesamt'!$A$10:$J$500,O$1,0)</f>
        <v>LP mit und ohne BLS-AED-Ausweis</v>
      </c>
      <c r="G60" s="74">
        <f>VLOOKUP($A60,'Kursliste gesamt'!$A$10:$J$500,P$1,0)</f>
        <v>4</v>
      </c>
      <c r="H60" s="74">
        <f>VLOOKUP($A60,'Kursliste gesamt'!$A$10:$J$500,Q$1,0)</f>
        <v>60</v>
      </c>
      <c r="I60" s="74">
        <f>VLOOKUP($A60,'Kursliste gesamt'!$A$10:$J$500,R$1,0)</f>
        <v>24</v>
      </c>
      <c r="J60" s="74">
        <f>VLOOKUP($A60,'Kursliste gesamt'!$A$10:$J$500,S$1,0)</f>
        <v>36</v>
      </c>
    </row>
    <row r="61" spans="1:10" ht="19.5" customHeight="1">
      <c r="A61" s="102" t="s">
        <v>714</v>
      </c>
      <c r="B61" s="74" t="str">
        <f>VLOOKUP($A61,'Kursliste gesamt'!$A$10:$J$500,K$1,0)</f>
        <v>44</v>
      </c>
      <c r="C61" s="74" t="str">
        <f>VLOOKUP($A61,'Kursliste gesamt'!$A$10:$J$500,L$1,0)</f>
        <v>UR</v>
      </c>
      <c r="D61" s="74" t="str">
        <f>VLOOKUP($A61,'Kursliste gesamt'!$A$10:$J$500,M$1,0)</f>
        <v>Lebensrettung: Grundkurs/Refresher</v>
      </c>
      <c r="E61" s="74" t="str">
        <f>VLOOKUP($A61,'Kursliste gesamt'!$A$10:$J$500,N$1,0)</f>
        <v>Holkurs</v>
      </c>
      <c r="F61" s="74" t="str">
        <f>VLOOKUP($A61,'Kursliste gesamt'!$A$10:$J$500,O$1,0)</f>
        <v>LP</v>
      </c>
      <c r="G61" s="74">
        <f>VLOOKUP($A61,'Kursliste gesamt'!$A$10:$J$500,P$1,0)</f>
        <v>4</v>
      </c>
      <c r="H61" s="74">
        <f>VLOOKUP($A61,'Kursliste gesamt'!$A$10:$J$500,Q$1,0)</f>
        <v>60</v>
      </c>
      <c r="I61" s="74">
        <f>VLOOKUP($A61,'Kursliste gesamt'!$A$10:$J$500,R$1,0)</f>
        <v>0</v>
      </c>
      <c r="J61" s="74">
        <f>VLOOKUP($A61,'Kursliste gesamt'!$A$10:$J$500,S$1,0)</f>
        <v>60</v>
      </c>
    </row>
    <row r="62" spans="1:10" ht="19.5" customHeight="1">
      <c r="A62" s="102" t="s">
        <v>753</v>
      </c>
      <c r="B62" s="74" t="str">
        <f>VLOOKUP($A62,'Kursliste gesamt'!$A$10:$J$500,K$1,0)</f>
        <v>45</v>
      </c>
      <c r="C62" s="74" t="str">
        <f>VLOOKUP($A62,'Kursliste gesamt'!$A$10:$J$500,L$1,0)</f>
        <v>UR</v>
      </c>
      <c r="D62" s="74" t="str">
        <f>VLOOKUP($A62,'Kursliste gesamt'!$A$10:$J$500,M$1,0)</f>
        <v>Frühe Mediennutzung und Folgen für Schule und Elternarbeit</v>
      </c>
      <c r="E62" s="74" t="str">
        <f>VLOOKUP($A62,'Kursliste gesamt'!$A$10:$J$500,N$1,0)</f>
        <v>Mi, 24.9.25, 13.30 - 17.00 Uhr</v>
      </c>
      <c r="F62" s="74" t="str">
        <f>VLOOKUP($A62,'Kursliste gesamt'!$A$10:$J$500,O$1,0)</f>
        <v>Z 1, SHP, PmT, SL, Logo, DaZ, SSA</v>
      </c>
      <c r="G62" s="74">
        <f>VLOOKUP($A62,'Kursliste gesamt'!$A$10:$J$500,P$1,0)</f>
        <v>3.5</v>
      </c>
      <c r="H62" s="74">
        <f>VLOOKUP($A62,'Kursliste gesamt'!$A$10:$J$500,Q$1,0)</f>
        <v>52.5</v>
      </c>
      <c r="I62" s="74">
        <f>VLOOKUP($A62,'Kursliste gesamt'!$A$10:$J$500,R$1,0)</f>
        <v>21</v>
      </c>
      <c r="J62" s="74">
        <f>VLOOKUP($A62,'Kursliste gesamt'!$A$10:$J$500,S$1,0)</f>
        <v>31.5</v>
      </c>
    </row>
    <row r="63" spans="1:10" ht="19.5" customHeight="1">
      <c r="A63" s="102" t="s">
        <v>755</v>
      </c>
      <c r="B63" s="74" t="str">
        <f>VLOOKUP($A63,'Kursliste gesamt'!$A$10:$J$500,K$1,0)</f>
        <v>45</v>
      </c>
      <c r="C63" s="74" t="str">
        <f>VLOOKUP($A63,'Kursliste gesamt'!$A$10:$J$500,L$1,0)</f>
        <v>UR</v>
      </c>
      <c r="D63" s="74" t="str">
        <f>VLOOKUP($A63,'Kursliste gesamt'!$A$10:$J$500,M$1,0)</f>
        <v>Medienbezogene Selbst- und Sozialkompetenz</v>
      </c>
      <c r="E63" s="74" t="str">
        <f>VLOOKUP($A63,'Kursliste gesamt'!$A$10:$J$500,N$1,0)</f>
        <v>Mi, 18.3.26, 13.30 - 17.00 Uhr</v>
      </c>
      <c r="F63" s="74" t="str">
        <f>VLOOKUP($A63,'Kursliste gesamt'!$A$10:$J$500,O$1,0)</f>
        <v>Z 1 + 2, SHP, PmT, SL, SSA, BBF</v>
      </c>
      <c r="G63" s="74">
        <f>VLOOKUP($A63,'Kursliste gesamt'!$A$10:$J$500,P$1,0)</f>
        <v>3.5</v>
      </c>
      <c r="H63" s="74">
        <f>VLOOKUP($A63,'Kursliste gesamt'!$A$10:$J$500,Q$1,0)</f>
        <v>52.5</v>
      </c>
      <c r="I63" s="74">
        <f>VLOOKUP($A63,'Kursliste gesamt'!$A$10:$J$500,R$1,0)</f>
        <v>21</v>
      </c>
      <c r="J63" s="74">
        <f>VLOOKUP($A63,'Kursliste gesamt'!$A$10:$J$500,S$1,0)</f>
        <v>31.5</v>
      </c>
    </row>
    <row r="64" spans="1:10" ht="19.5" customHeight="1">
      <c r="A64" s="102" t="s">
        <v>759</v>
      </c>
      <c r="B64" s="74" t="str">
        <f>VLOOKUP($A64,'Kursliste gesamt'!$A$10:$J$500,K$1,0)</f>
        <v>45</v>
      </c>
      <c r="C64" s="74" t="str">
        <f>VLOOKUP($A64,'Kursliste gesamt'!$A$10:$J$500,L$1,0)</f>
        <v>UR</v>
      </c>
      <c r="D64" s="74" t="str">
        <f>VLOOKUP($A64,'Kursliste gesamt'!$A$10:$J$500,M$1,0)</f>
        <v>Künstliche Intelligenz – (k)ein Thema für meine Klasse?</v>
      </c>
      <c r="E64" s="74" t="str">
        <f>VLOOKUP($A64,'Kursliste gesamt'!$A$10:$J$500,N$1,0)</f>
        <v>Mi, 27.8., 3.9.25, 13.30 - 17.00 Uhr</v>
      </c>
      <c r="F64" s="74" t="str">
        <f>VLOOKUP($A64,'Kursliste gesamt'!$A$10:$J$500,O$1,0)</f>
        <v>Z 2 + 3, SHP, PmT, SL, Logo, DaZ, BBF</v>
      </c>
      <c r="G64" s="74">
        <f>VLOOKUP($A64,'Kursliste gesamt'!$A$10:$J$500,P$1,0)</f>
        <v>7</v>
      </c>
      <c r="H64" s="74">
        <f>VLOOKUP($A64,'Kursliste gesamt'!$A$10:$J$500,Q$1,0)</f>
        <v>105</v>
      </c>
      <c r="I64" s="74">
        <f>VLOOKUP($A64,'Kursliste gesamt'!$A$10:$J$500,R$1,0)</f>
        <v>42</v>
      </c>
      <c r="J64" s="74">
        <f>VLOOKUP($A64,'Kursliste gesamt'!$A$10:$J$500,S$1,0)</f>
        <v>63</v>
      </c>
    </row>
    <row r="65" spans="1:11" ht="19.5" customHeight="1">
      <c r="A65" s="102" t="s">
        <v>781</v>
      </c>
      <c r="B65" s="74" t="str">
        <f>VLOOKUP($A65,'Kursliste gesamt'!$A$10:$J$500,K$1,0)</f>
        <v>51</v>
      </c>
      <c r="C65" s="74" t="str">
        <f>VLOOKUP($A65,'Kursliste gesamt'!$A$10:$J$500,L$1,0)</f>
        <v>UR</v>
      </c>
      <c r="D65" s="74" t="str">
        <f>VLOOKUP($A65,'Kursliste gesamt'!$A$10:$J$500,M$1,0)</f>
        <v>Was ist AD(H)S – Was hilft betroffenen Schülerinnen und Schülern im Unterricht</v>
      </c>
      <c r="E65" s="74" t="str">
        <f>VLOOKUP($A65,'Kursliste gesamt'!$A$10:$J$500,N$1,0)</f>
        <v>Di, 28.10.25, 17.30 - 21.00 Uhr</v>
      </c>
      <c r="F65" s="74" t="str">
        <f>VLOOKUP($A65,'Kursliste gesamt'!$A$10:$J$500,O$1,0)</f>
        <v>Alle</v>
      </c>
      <c r="G65" s="74">
        <f>VLOOKUP($A65,'Kursliste gesamt'!$A$10:$J$500,P$1,0)</f>
        <v>3.5</v>
      </c>
      <c r="H65" s="74">
        <f>VLOOKUP($A65,'Kursliste gesamt'!$A$10:$J$500,Q$1,0)</f>
        <v>52.5</v>
      </c>
      <c r="I65" s="74">
        <f>VLOOKUP($A65,'Kursliste gesamt'!$A$10:$J$500,R$1,0)</f>
        <v>21</v>
      </c>
      <c r="J65" s="74">
        <f>VLOOKUP($A65,'Kursliste gesamt'!$A$10:$J$500,S$1,0)</f>
        <v>31.5</v>
      </c>
    </row>
    <row r="66" spans="1:11" ht="19.5" customHeight="1">
      <c r="K66" s="69"/>
    </row>
    <row r="67" spans="1:11" ht="19.5" customHeight="1">
      <c r="K67" s="69"/>
    </row>
    <row r="68" spans="1:11" ht="19.5" customHeight="1">
      <c r="K68" s="69"/>
    </row>
    <row r="69" spans="1:11" ht="19.5" customHeight="1">
      <c r="K69" s="69"/>
    </row>
    <row r="70" spans="1:11" ht="19.5" customHeight="1">
      <c r="K70" s="69"/>
    </row>
  </sheetData>
  <sheetProtection selectLockedCells="1" selectUnlockedCells="1"/>
  <sortState xmlns:xlrd2="http://schemas.microsoft.com/office/spreadsheetml/2017/richdata2" ref="A3:F63">
    <sortCondition ref="A3:A63"/>
  </sortState>
  <customSheetViews>
    <customSheetView guid="{E69C0705-7192-4773-BF95-9666703BF23E}" state="hidden">
      <pageMargins left="0" right="0" top="0" bottom="0" header="0" footer="0"/>
    </customSheetView>
  </customSheetViews>
  <phoneticPr fontId="39" type="noConversion"/>
  <conditionalFormatting sqref="A1:A2">
    <cfRule type="duplicateValues" dxfId="43" priority="1"/>
  </conditionalFormatting>
  <conditionalFormatting sqref="A3:A65">
    <cfRule type="duplicateValues" dxfId="42" priority="473"/>
  </conditionalFormatting>
  <conditionalFormatting sqref="A30 A3:A27">
    <cfRule type="duplicateValues" dxfId="41" priority="185"/>
  </conditionalFormatting>
  <conditionalFormatting sqref="A33">
    <cfRule type="duplicateValues" dxfId="40" priority="187"/>
  </conditionalFormatting>
  <conditionalFormatting sqref="A34:A38 A28:A29 A31:A32">
    <cfRule type="duplicateValues" dxfId="39" priority="452"/>
  </conditionalFormatting>
  <conditionalFormatting sqref="A39:A43">
    <cfRule type="duplicateValues" dxfId="38" priority="457"/>
  </conditionalFormatting>
  <conditionalFormatting sqref="A39:A55">
    <cfRule type="duplicateValues" dxfId="37" priority="464"/>
  </conditionalFormatting>
  <conditionalFormatting sqref="A58:A60">
    <cfRule type="duplicateValues" dxfId="36" priority="197"/>
  </conditionalFormatting>
  <conditionalFormatting sqref="A61">
    <cfRule type="duplicateValues" dxfId="35" priority="198"/>
  </conditionalFormatting>
  <conditionalFormatting sqref="A62">
    <cfRule type="duplicateValues" dxfId="34" priority="201"/>
  </conditionalFormatting>
  <conditionalFormatting sqref="A63">
    <cfRule type="duplicateValues" dxfId="33" priority="202"/>
  </conditionalFormatting>
  <conditionalFormatting sqref="A64">
    <cfRule type="duplicateValues" dxfId="32" priority="203"/>
  </conditionalFormatting>
  <conditionalFormatting sqref="A65 A56:A57">
    <cfRule type="duplicateValues" dxfId="31" priority="471"/>
  </conditionalFormatting>
  <conditionalFormatting sqref="A66:B1048576">
    <cfRule type="duplicateValues" dxfId="30" priority="206"/>
  </conditionalFormatting>
  <conditionalFormatting sqref="B1">
    <cfRule type="duplicateValues" dxfId="29" priority="183"/>
  </conditionalFormatting>
  <conditionalFormatting sqref="K2">
    <cfRule type="duplicateValues" dxfId="28" priority="3"/>
  </conditionalFormatting>
  <conditionalFormatting sqref="M2">
    <cfRule type="duplicateValues" dxfId="27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0">
    <tabColor theme="1" tint="0.499984740745262"/>
  </sheetPr>
  <dimension ref="A1:S40"/>
  <sheetViews>
    <sheetView workbookViewId="0">
      <selection activeCell="E21" sqref="E21"/>
    </sheetView>
  </sheetViews>
  <sheetFormatPr baseColWidth="10" defaultColWidth="11.42578125" defaultRowHeight="15"/>
  <cols>
    <col min="1" max="1" width="13.85546875" style="112" customWidth="1"/>
    <col min="2" max="2" width="5.42578125" style="112" customWidth="1"/>
    <col min="3" max="3" width="4.28515625" style="113" customWidth="1"/>
    <col min="4" max="4" width="32.5703125" style="114" customWidth="1"/>
    <col min="5" max="5" width="25.28515625" style="113" customWidth="1"/>
    <col min="6" max="6" width="7" style="112" customWidth="1"/>
    <col min="7" max="10" width="11.42578125" style="112"/>
    <col min="11" max="11" width="3.28515625" customWidth="1"/>
    <col min="12" max="18" width="3.28515625" style="112" customWidth="1"/>
    <col min="19" max="16384" width="11.42578125" style="112"/>
  </cols>
  <sheetData>
    <row r="1" spans="1:19" ht="12">
      <c r="A1" s="108"/>
      <c r="B1" s="108"/>
      <c r="C1" s="109"/>
      <c r="D1" s="123"/>
      <c r="E1" s="124"/>
      <c r="F1" s="37"/>
      <c r="G1" s="166"/>
      <c r="H1" s="167"/>
      <c r="I1" s="167"/>
      <c r="J1" s="167"/>
      <c r="K1" s="153">
        <v>2</v>
      </c>
      <c r="L1" s="122">
        <v>3</v>
      </c>
      <c r="M1" s="122">
        <v>4</v>
      </c>
      <c r="N1" s="120">
        <v>5</v>
      </c>
      <c r="O1" s="120">
        <v>6</v>
      </c>
      <c r="P1" s="120">
        <v>7</v>
      </c>
      <c r="Q1" s="120">
        <v>8</v>
      </c>
      <c r="R1" s="120">
        <v>9</v>
      </c>
      <c r="S1" s="119">
        <v>10</v>
      </c>
    </row>
    <row r="2" spans="1:19" ht="60">
      <c r="A2" s="33" t="s">
        <v>871</v>
      </c>
      <c r="B2" s="33" t="s">
        <v>885</v>
      </c>
      <c r="C2" s="33" t="s">
        <v>10</v>
      </c>
      <c r="D2" s="33" t="s">
        <v>12</v>
      </c>
      <c r="E2" s="33" t="s">
        <v>13</v>
      </c>
      <c r="F2" s="33" t="s">
        <v>14</v>
      </c>
      <c r="G2" s="34" t="s">
        <v>15</v>
      </c>
      <c r="H2" s="33" t="s">
        <v>16</v>
      </c>
      <c r="I2" s="33" t="s">
        <v>17</v>
      </c>
      <c r="J2" s="33" t="s">
        <v>185</v>
      </c>
      <c r="K2" s="157" t="s">
        <v>885</v>
      </c>
      <c r="L2" s="158" t="s">
        <v>77</v>
      </c>
      <c r="M2" s="159" t="s">
        <v>78</v>
      </c>
      <c r="N2" s="96" t="s">
        <v>13</v>
      </c>
      <c r="O2" s="159" t="s">
        <v>14</v>
      </c>
      <c r="P2" s="160" t="s">
        <v>79</v>
      </c>
      <c r="Q2" s="161" t="s">
        <v>16</v>
      </c>
      <c r="R2" s="161" t="s">
        <v>80</v>
      </c>
      <c r="S2" s="161" t="s">
        <v>884</v>
      </c>
    </row>
    <row r="3" spans="1:19">
      <c r="A3" s="103" t="s">
        <v>886</v>
      </c>
      <c r="B3" s="162">
        <f>VLOOKUP($A3,'Kursliste gesamt'!$A$10:$J$233,K$1,0)</f>
        <v>21</v>
      </c>
      <c r="C3" s="82" t="str">
        <f>VLOOKUP($A3,'Kursliste gesamt'!$A$10:$J$233,L$1,0)</f>
        <v>LU</v>
      </c>
      <c r="D3" s="82" t="str">
        <f>VLOOKUP($A3,'Kursliste gesamt'!$A$10:$J$233,M$1,0)</f>
        <v>Diversität bei Bilderbuchheld*innen und Lehrmitteln</v>
      </c>
      <c r="E3" s="82" t="str">
        <f>VLOOKUP($A3,'Kursliste gesamt'!$A$10:$J$233,N$1,0)</f>
        <v>Mi, 28.1., 1.4.26, 14.00 - 17.30 Uhr</v>
      </c>
      <c r="F3" s="82" t="str">
        <f>VLOOKUP($A3,'Kursliste gesamt'!$A$10:$J$233,O$1,0)</f>
        <v>Z 1 + 2</v>
      </c>
      <c r="G3" s="82">
        <f>VLOOKUP($A3,'Kursliste gesamt'!$A$10:$J$233,P$1,0)</f>
        <v>7</v>
      </c>
      <c r="H3" s="82">
        <f>VLOOKUP($A3,'Kursliste gesamt'!$A$10:$J$233,Q$1,0)</f>
        <v>161</v>
      </c>
      <c r="I3" s="82">
        <f>VLOOKUP($A3,'Kursliste gesamt'!$A$10:$J$233,R$1,0)</f>
        <v>64.400000000000006</v>
      </c>
      <c r="J3" s="82">
        <f>VLOOKUP($A3,'Kursliste gesamt'!$A$10:$J$233,S$1,0)</f>
        <v>96.6</v>
      </c>
    </row>
    <row r="4" spans="1:19" ht="24.75">
      <c r="A4" s="144" t="s">
        <v>887</v>
      </c>
      <c r="B4" s="162">
        <f>VLOOKUP($A4,'Kursliste gesamt'!$A$10:$J$233,K$1,0)</f>
        <v>14</v>
      </c>
      <c r="C4" s="82" t="str">
        <f>VLOOKUP($A4,'Kursliste gesamt'!$A$10:$J$233,L$1,0)</f>
        <v>LU</v>
      </c>
      <c r="D4" s="82" t="str">
        <f>VLOOKUP($A4,'Kursliste gesamt'!$A$10:$J$233,M$1,0)</f>
        <v>Grundkurs: Einführung in die gewaltfreie Kommunikation nach Marshall B. Rosenberg</v>
      </c>
      <c r="E4" s="82" t="str">
        <f>VLOOKUP($A4,'Kursliste gesamt'!$A$10:$J$233,N$1,0)</f>
        <v>Di, 9.9., 23.9., 28.10., 18.11.25, 18.00 - 21.00 Uhr</v>
      </c>
      <c r="F4" s="82" t="str">
        <f>VLOOKUP($A4,'Kursliste gesamt'!$A$10:$J$233,O$1,0)</f>
        <v>Alle</v>
      </c>
      <c r="G4" s="82">
        <f>VLOOKUP($A4,'Kursliste gesamt'!$A$10:$J$233,P$1,0)</f>
        <v>12</v>
      </c>
      <c r="H4" s="82">
        <f>VLOOKUP($A4,'Kursliste gesamt'!$A$10:$J$233,Q$1,0)</f>
        <v>276</v>
      </c>
      <c r="I4" s="82">
        <f>VLOOKUP($A4,'Kursliste gesamt'!$A$10:$J$233,R$1,0)</f>
        <v>110.4</v>
      </c>
      <c r="J4" s="82">
        <f>VLOOKUP($A4,'Kursliste gesamt'!$A$10:$J$233,S$1,0)</f>
        <v>165.6</v>
      </c>
    </row>
    <row r="5" spans="1:19" ht="24.75">
      <c r="A5" s="144" t="s">
        <v>888</v>
      </c>
      <c r="B5" s="162">
        <f>VLOOKUP($A5,'Kursliste gesamt'!$A$10:$J$233,K$1,0)</f>
        <v>63</v>
      </c>
      <c r="C5" s="82" t="str">
        <f>VLOOKUP($A5,'Kursliste gesamt'!$A$10:$J$233,L$1,0)</f>
        <v>LU</v>
      </c>
      <c r="D5" s="82" t="str">
        <f>VLOOKUP($A5,'Kursliste gesamt'!$A$10:$J$233,M$1,0)</f>
        <v>Die Eltern ins Boot holen: Impulse für eine gelingende Zusammenarbeit</v>
      </c>
      <c r="E5" s="82" t="str">
        <f>VLOOKUP($A5,'Kursliste gesamt'!$A$10:$J$233,N$1,0)</f>
        <v>Mi, 27.8., 30.10.,25, 13.30 - 16.30 Uhr; 26.3.25, 17.15 - 19.30 Uhr</v>
      </c>
      <c r="F5" s="82" t="str">
        <f>VLOOKUP($A5,'Kursliste gesamt'!$A$10:$J$233,O$1,0)</f>
        <v>Z 1 - 3</v>
      </c>
      <c r="G5" s="82">
        <f>VLOOKUP($A5,'Kursliste gesamt'!$A$10:$J$233,P$1,0)</f>
        <v>7.5</v>
      </c>
      <c r="H5" s="82">
        <f>VLOOKUP($A5,'Kursliste gesamt'!$A$10:$J$233,Q$1,0)</f>
        <v>172.5</v>
      </c>
      <c r="I5" s="82">
        <f>VLOOKUP($A5,'Kursliste gesamt'!$A$10:$J$233,R$1,0)</f>
        <v>69</v>
      </c>
      <c r="J5" s="82">
        <f>VLOOKUP($A5,'Kursliste gesamt'!$A$10:$J$233,S$1,0)</f>
        <v>103.5</v>
      </c>
    </row>
    <row r="6" spans="1:19" ht="36.75">
      <c r="A6" s="102" t="s">
        <v>889</v>
      </c>
      <c r="B6" s="162">
        <f>VLOOKUP($A6,'Kursliste gesamt'!$A$10:$J$233,K$1,0)</f>
        <v>11</v>
      </c>
      <c r="C6" s="82" t="str">
        <f>VLOOKUP($A6,'Kursliste gesamt'!$A$10:$J$233,L$1,0)</f>
        <v>LU</v>
      </c>
      <c r="D6" s="82" t="str">
        <f>VLOOKUP($A6,'Kursliste gesamt'!$A$10:$J$233,M$1,0)</f>
        <v xml:space="preserve">Sommerkurs: Unterrichtsplanung für die Kindergartenstufe (Kostenbeteiligung LP ab 4. Berufsjahr 260.00) </v>
      </c>
      <c r="E6" s="82" t="str">
        <f>VLOOKUP($A6,'Kursliste gesamt'!$A$10:$J$233,N$1,0)</f>
        <v>Mo, 7.7.25 - Do, 10.7.25, 08.30 - 16.30 Uhr, Anmeldeschluss ist der 15.5.25</v>
      </c>
      <c r="F6" s="82" t="str">
        <f>VLOOKUP($A6,'Kursliste gesamt'!$A$10:$J$233,O$1,0)</f>
        <v>KG</v>
      </c>
      <c r="G6" s="82">
        <f>VLOOKUP($A6,'Kursliste gesamt'!$A$10:$J$233,P$1,0)</f>
        <v>34.5</v>
      </c>
      <c r="H6" s="82">
        <f>VLOOKUP($A6,'Kursliste gesamt'!$A$10:$J$233,Q$1,0)</f>
        <v>650</v>
      </c>
      <c r="I6" s="82">
        <f>VLOOKUP($A6,'Kursliste gesamt'!$A$10:$J$233,R$1,0)</f>
        <v>0</v>
      </c>
      <c r="J6" s="82">
        <f>VLOOKUP($A6,'Kursliste gesamt'!$A$10:$J$233,S$1,0)</f>
        <v>650</v>
      </c>
    </row>
    <row r="7" spans="1:19" ht="24.75">
      <c r="A7" s="145" t="s">
        <v>890</v>
      </c>
      <c r="B7" s="162">
        <f>VLOOKUP($A7,'Kursliste gesamt'!$A$10:$J$233,K$1,0)</f>
        <v>11</v>
      </c>
      <c r="C7" s="82" t="str">
        <f>VLOOKUP($A7,'Kursliste gesamt'!$A$10:$J$233,L$1,0)</f>
        <v>LU</v>
      </c>
      <c r="D7" s="82" t="str">
        <f>VLOOKUP($A7,'Kursliste gesamt'!$A$10:$J$233,M$1,0)</f>
        <v xml:space="preserve">Sommerkurs: Unterrichtsplanung für die Basisstufe (Kostenbeteiligung LP ab 4. Berufsjahr 260.00) </v>
      </c>
      <c r="E7" s="82" t="str">
        <f>VLOOKUP($A7,'Kursliste gesamt'!$A$10:$J$233,N$1,0)</f>
        <v>Mo, 7.7.25 - Do, 10.7.25, 08.30 - 16.30 Uhr, Anmeldeschluss ist der 15.5.25</v>
      </c>
      <c r="F7" s="82" t="str">
        <f>VLOOKUP($A7,'Kursliste gesamt'!$A$10:$J$233,O$1,0)</f>
        <v>BS</v>
      </c>
      <c r="G7" s="82">
        <f>VLOOKUP($A7,'Kursliste gesamt'!$A$10:$J$233,P$1,0)</f>
        <v>34.5</v>
      </c>
      <c r="H7" s="82">
        <f>VLOOKUP($A7,'Kursliste gesamt'!$A$10:$J$233,Q$1,0)</f>
        <v>650</v>
      </c>
      <c r="I7" s="82">
        <f>VLOOKUP($A7,'Kursliste gesamt'!$A$10:$J$233,R$1,0)</f>
        <v>0</v>
      </c>
      <c r="J7" s="82">
        <f>VLOOKUP($A7,'Kursliste gesamt'!$A$10:$J$233,S$1,0)</f>
        <v>650</v>
      </c>
    </row>
    <row r="8" spans="1:19" ht="36.75">
      <c r="A8" s="102" t="s">
        <v>891</v>
      </c>
      <c r="B8" s="162">
        <f>VLOOKUP($A8,'Kursliste gesamt'!$A$10:$J$233,K$1,0)</f>
        <v>11</v>
      </c>
      <c r="C8" s="82" t="str">
        <f>VLOOKUP($A8,'Kursliste gesamt'!$A$10:$J$233,L$1,0)</f>
        <v>LU</v>
      </c>
      <c r="D8" s="82" t="str">
        <f>VLOOKUP($A8,'Kursliste gesamt'!$A$10:$J$233,M$1,0)</f>
        <v xml:space="preserve">Sommerkurs: Unterrichtsplanung für die Primarstufen 1 und 2 (Kostenbeteiligung LP ab 4. Berufsjahr 260.00) </v>
      </c>
      <c r="E8" s="82" t="str">
        <f>VLOOKUP($A8,'Kursliste gesamt'!$A$10:$J$233,N$1,0)</f>
        <v>Mo, 7.7.25 - Do, 10.7.25, 08.30 - 16.30 Uhr, Anmeldeschluss ist der 15.5.25</v>
      </c>
      <c r="F8" s="82" t="str">
        <f>VLOOKUP($A8,'Kursliste gesamt'!$A$10:$J$233,O$1,0)</f>
        <v>US</v>
      </c>
      <c r="G8" s="82">
        <f>VLOOKUP($A8,'Kursliste gesamt'!$A$10:$J$233,P$1,0)</f>
        <v>34.5</v>
      </c>
      <c r="H8" s="82">
        <f>VLOOKUP($A8,'Kursliste gesamt'!$A$10:$J$233,Q$1,0)</f>
        <v>650</v>
      </c>
      <c r="I8" s="82">
        <f>VLOOKUP($A8,'Kursliste gesamt'!$A$10:$J$233,R$1,0)</f>
        <v>0</v>
      </c>
      <c r="J8" s="82">
        <f>VLOOKUP($A8,'Kursliste gesamt'!$A$10:$J$233,S$1,0)</f>
        <v>650</v>
      </c>
    </row>
    <row r="9" spans="1:19" ht="36.75">
      <c r="A9" s="144" t="s">
        <v>892</v>
      </c>
      <c r="B9" s="162">
        <f>VLOOKUP($A9,'Kursliste gesamt'!$A$10:$J$233,K$1,0)</f>
        <v>11</v>
      </c>
      <c r="C9" s="82" t="str">
        <f>VLOOKUP($A9,'Kursliste gesamt'!$A$10:$J$233,L$1,0)</f>
        <v>LU</v>
      </c>
      <c r="D9" s="82" t="str">
        <f>VLOOKUP($A9,'Kursliste gesamt'!$A$10:$J$233,M$1,0)</f>
        <v xml:space="preserve">Sommerkurs: Unterrichtsplanung für die Primarstufen 3 und 4 (Kostenbeteiligung LP ab 4. Berufsjahr 260.00) </v>
      </c>
      <c r="E9" s="82" t="str">
        <f>VLOOKUP($A9,'Kursliste gesamt'!$A$10:$J$233,N$1,0)</f>
        <v>Mo, 7.7.25 - Do, 10.7.25, 08.30 - 16.30 Uhr, Anmeldeschluss ist der 15.5.25</v>
      </c>
      <c r="F9" s="82" t="str">
        <f>VLOOKUP($A9,'Kursliste gesamt'!$A$10:$J$233,O$1,0)</f>
        <v>MS I</v>
      </c>
      <c r="G9" s="82">
        <f>VLOOKUP($A9,'Kursliste gesamt'!$A$10:$J$233,P$1,0)</f>
        <v>34.5</v>
      </c>
      <c r="H9" s="82">
        <f>VLOOKUP($A9,'Kursliste gesamt'!$A$10:$J$233,Q$1,0)</f>
        <v>650</v>
      </c>
      <c r="I9" s="82">
        <f>VLOOKUP($A9,'Kursliste gesamt'!$A$10:$J$233,R$1,0)</f>
        <v>0</v>
      </c>
      <c r="J9" s="82">
        <f>VLOOKUP($A9,'Kursliste gesamt'!$A$10:$J$233,S$1,0)</f>
        <v>650</v>
      </c>
    </row>
    <row r="10" spans="1:19" ht="36.75">
      <c r="A10" s="102" t="s">
        <v>893</v>
      </c>
      <c r="B10" s="162">
        <f>VLOOKUP($A10,'Kursliste gesamt'!$A$10:$J$233,K$1,0)</f>
        <v>11</v>
      </c>
      <c r="C10" s="82" t="str">
        <f>VLOOKUP($A10,'Kursliste gesamt'!$A$10:$J$233,L$1,0)</f>
        <v>LU</v>
      </c>
      <c r="D10" s="82" t="str">
        <f>VLOOKUP($A10,'Kursliste gesamt'!$A$10:$J$233,M$1,0)</f>
        <v xml:space="preserve">Sommerkurs: Unterrichtsplanung für die Primarstufen 5 und 6 (Kostenbeteiligung LP ab 4. Berufsjahr 260.00) </v>
      </c>
      <c r="E10" s="82" t="str">
        <f>VLOOKUP($A10,'Kursliste gesamt'!$A$10:$J$233,N$1,0)</f>
        <v>Mo, 7.7.25 - Do, 10.7.25, 08.30 - 16.30 Uhr, Anmeldeschluss ist der 15.5.25</v>
      </c>
      <c r="F10" s="82" t="str">
        <f>VLOOKUP($A10,'Kursliste gesamt'!$A$10:$J$233,O$1,0)</f>
        <v>MS II</v>
      </c>
      <c r="G10" s="82">
        <f>VLOOKUP($A10,'Kursliste gesamt'!$A$10:$J$233,P$1,0)</f>
        <v>34.5</v>
      </c>
      <c r="H10" s="82">
        <f>VLOOKUP($A10,'Kursliste gesamt'!$A$10:$J$233,Q$1,0)</f>
        <v>650</v>
      </c>
      <c r="I10" s="82">
        <f>VLOOKUP($A10,'Kursliste gesamt'!$A$10:$J$233,R$1,0)</f>
        <v>0</v>
      </c>
      <c r="J10" s="82">
        <f>VLOOKUP($A10,'Kursliste gesamt'!$A$10:$J$233,S$1,0)</f>
        <v>650</v>
      </c>
    </row>
    <row r="11" spans="1:19" ht="36.75">
      <c r="A11" s="102" t="s">
        <v>894</v>
      </c>
      <c r="B11" s="162">
        <f>VLOOKUP($A11,'Kursliste gesamt'!$A$10:$J$233,K$1,0)</f>
        <v>11</v>
      </c>
      <c r="C11" s="82" t="str">
        <f>VLOOKUP($A11,'Kursliste gesamt'!$A$10:$J$233,L$1,0)</f>
        <v>LU</v>
      </c>
      <c r="D11" s="82" t="str">
        <f>VLOOKUP($A11,'Kursliste gesamt'!$A$10:$J$233,M$1,0)</f>
        <v xml:space="preserve">Sommerkurs: Unterrichtsplanung für die Sekundarstufe I (Kostenbeteiligung LP ab 4. Berufsjahr 260.00) </v>
      </c>
      <c r="E11" s="82" t="str">
        <f>VLOOKUP($A11,'Kursliste gesamt'!$A$10:$J$233,N$1,0)</f>
        <v>Mo, 7.7.25 - Do, 10.7.25, 08.30 - 16.30 Uhr, Anmeldeschluss ist der 15.5.25</v>
      </c>
      <c r="F11" s="82" t="str">
        <f>VLOOKUP($A11,'Kursliste gesamt'!$A$10:$J$233,O$1,0)</f>
        <v>Z 3</v>
      </c>
      <c r="G11" s="82">
        <f>VLOOKUP($A11,'Kursliste gesamt'!$A$10:$J$233,P$1,0)</f>
        <v>34.5</v>
      </c>
      <c r="H11" s="82">
        <f>VLOOKUP($A11,'Kursliste gesamt'!$A$10:$J$233,Q$1,0)</f>
        <v>650</v>
      </c>
      <c r="I11" s="82">
        <f>VLOOKUP($A11,'Kursliste gesamt'!$A$10:$J$233,R$1,0)</f>
        <v>0</v>
      </c>
      <c r="J11" s="82">
        <f>VLOOKUP($A11,'Kursliste gesamt'!$A$10:$J$233,S$1,0)</f>
        <v>650</v>
      </c>
    </row>
    <row r="12" spans="1:19" ht="24.75">
      <c r="A12" s="102" t="s">
        <v>895</v>
      </c>
      <c r="B12" s="162">
        <f>VLOOKUP($A12,'Kursliste gesamt'!$A$10:$J$233,K$1,0)</f>
        <v>11</v>
      </c>
      <c r="C12" s="82" t="str">
        <f>VLOOKUP($A12,'Kursliste gesamt'!$A$10:$J$233,L$1,0)</f>
        <v>LU</v>
      </c>
      <c r="D12" s="82" t="str">
        <f>VLOOKUP($A12,'Kursliste gesamt'!$A$10:$J$233,M$1,0)</f>
        <v xml:space="preserve">Praxisgruppe Lehrpersonen Kindergarten (Kostenbeteiligung LP ab 4. Berufsjahr 392.00) </v>
      </c>
      <c r="E12" s="82" t="str">
        <f>VLOOKUP($A12,'Kursliste gesamt'!$A$10:$J$233,N$1,0)</f>
        <v>Mi, 15.10.25, 14.00 - 17.00 Uhr, plus 6-8 weitere Treffen</v>
      </c>
      <c r="F12" s="82" t="str">
        <f>VLOOKUP($A12,'Kursliste gesamt'!$A$10:$J$233,O$1,0)</f>
        <v>KG</v>
      </c>
      <c r="G12" s="82">
        <f>VLOOKUP($A12,'Kursliste gesamt'!$A$10:$J$233,P$1,0)</f>
        <v>21</v>
      </c>
      <c r="H12" s="82">
        <f>VLOOKUP($A12,'Kursliste gesamt'!$A$10:$J$233,Q$1,0)</f>
        <v>980</v>
      </c>
      <c r="I12" s="82">
        <f>VLOOKUP($A12,'Kursliste gesamt'!$A$10:$J$233,R$1,0)</f>
        <v>0</v>
      </c>
      <c r="J12" s="82">
        <f>VLOOKUP($A12,'Kursliste gesamt'!$A$10:$J$233,S$1,0)</f>
        <v>980</v>
      </c>
    </row>
    <row r="13" spans="1:19" ht="24.75">
      <c r="A13" s="144" t="s">
        <v>896</v>
      </c>
      <c r="B13" s="162">
        <f>VLOOKUP($A13,'Kursliste gesamt'!$A$10:$J$233,K$1,0)</f>
        <v>11</v>
      </c>
      <c r="C13" s="82" t="str">
        <f>VLOOKUP($A13,'Kursliste gesamt'!$A$10:$J$233,L$1,0)</f>
        <v>LU</v>
      </c>
      <c r="D13" s="82" t="str">
        <f>VLOOKUP($A13,'Kursliste gesamt'!$A$10:$J$233,M$1,0)</f>
        <v xml:space="preserve">Praxisgruppe Lehrpersonen Basisstufe (Kostenbeteiligung LP ab 4. Berufsjahr 392.00) </v>
      </c>
      <c r="E13" s="82" t="str">
        <f>VLOOKUP($A13,'Kursliste gesamt'!$A$10:$J$233,N$1,0)</f>
        <v>Mi, 24.9.25, 14.00 - 17.00 Uhr, plus 6-8 weitere Treffen</v>
      </c>
      <c r="F13" s="82" t="str">
        <f>VLOOKUP($A13,'Kursliste gesamt'!$A$10:$J$233,O$1,0)</f>
        <v>BS</v>
      </c>
      <c r="G13" s="82">
        <f>VLOOKUP($A13,'Kursliste gesamt'!$A$10:$J$233,P$1,0)</f>
        <v>21</v>
      </c>
      <c r="H13" s="82">
        <f>VLOOKUP($A13,'Kursliste gesamt'!$A$10:$J$233,Q$1,0)</f>
        <v>980</v>
      </c>
      <c r="I13" s="82">
        <f>VLOOKUP($A13,'Kursliste gesamt'!$A$10:$J$233,R$1,0)</f>
        <v>0</v>
      </c>
      <c r="J13" s="82">
        <f>VLOOKUP($A13,'Kursliste gesamt'!$A$10:$J$233,S$1,0)</f>
        <v>980</v>
      </c>
    </row>
    <row r="14" spans="1:19" ht="24.75">
      <c r="A14" s="102" t="s">
        <v>897</v>
      </c>
      <c r="B14" s="162">
        <f>VLOOKUP($A14,'Kursliste gesamt'!$A$10:$J$233,K$1,0)</f>
        <v>11</v>
      </c>
      <c r="C14" s="82" t="str">
        <f>VLOOKUP($A14,'Kursliste gesamt'!$A$10:$J$233,L$1,0)</f>
        <v>LU</v>
      </c>
      <c r="D14" s="82" t="str">
        <f>VLOOKUP($A14,'Kursliste gesamt'!$A$10:$J$233,M$1,0)</f>
        <v xml:space="preserve">Praxisgruppe Lehrpersonen Primarstufen 1-2 (Kostenbeteiligung LP ab 4. Berufsjahr 392.00) </v>
      </c>
      <c r="E14" s="82" t="str">
        <f>VLOOKUP($A14,'Kursliste gesamt'!$A$10:$J$233,N$1,0)</f>
        <v>Mi, 15.10.25, 14.00 - 17.00 Uhr, plus 6-8 weitere Treffen</v>
      </c>
      <c r="F14" s="82" t="str">
        <f>VLOOKUP($A14,'Kursliste gesamt'!$A$10:$J$233,O$1,0)</f>
        <v>US</v>
      </c>
      <c r="G14" s="82">
        <f>VLOOKUP($A14,'Kursliste gesamt'!$A$10:$J$233,P$1,0)</f>
        <v>21</v>
      </c>
      <c r="H14" s="82">
        <f>VLOOKUP($A14,'Kursliste gesamt'!$A$10:$J$233,Q$1,0)</f>
        <v>980</v>
      </c>
      <c r="I14" s="82">
        <f>VLOOKUP($A14,'Kursliste gesamt'!$A$10:$J$233,R$1,0)</f>
        <v>0</v>
      </c>
      <c r="J14" s="82">
        <f>VLOOKUP($A14,'Kursliste gesamt'!$A$10:$J$233,S$1,0)</f>
        <v>980</v>
      </c>
    </row>
    <row r="15" spans="1:19" ht="24.75">
      <c r="A15" s="102" t="s">
        <v>898</v>
      </c>
      <c r="B15" s="162">
        <f>VLOOKUP($A15,'Kursliste gesamt'!$A$10:$J$233,K$1,0)</f>
        <v>11</v>
      </c>
      <c r="C15" s="82" t="str">
        <f>VLOOKUP($A15,'Kursliste gesamt'!$A$10:$J$233,L$1,0)</f>
        <v>LU</v>
      </c>
      <c r="D15" s="82" t="str">
        <f>VLOOKUP($A15,'Kursliste gesamt'!$A$10:$J$233,M$1,0)</f>
        <v xml:space="preserve">Praxisgruppe Lehrpersonen Primarstufen 3-4 (Kostenbeteiligung LP ab 4. Berufsjahr 392.00) </v>
      </c>
      <c r="E15" s="82" t="str">
        <f>VLOOKUP($A15,'Kursliste gesamt'!$A$10:$J$233,N$1,0)</f>
        <v>Mi, 17.9.25, 14.00 - 17.00 Uhr, plus 6-8 weitere Treffen</v>
      </c>
      <c r="F15" s="82" t="str">
        <f>VLOOKUP($A15,'Kursliste gesamt'!$A$10:$J$233,O$1,0)</f>
        <v>MS I</v>
      </c>
      <c r="G15" s="82">
        <f>VLOOKUP($A15,'Kursliste gesamt'!$A$10:$J$233,P$1,0)</f>
        <v>21</v>
      </c>
      <c r="H15" s="82">
        <f>VLOOKUP($A15,'Kursliste gesamt'!$A$10:$J$233,Q$1,0)</f>
        <v>980</v>
      </c>
      <c r="I15" s="82">
        <f>VLOOKUP($A15,'Kursliste gesamt'!$A$10:$J$233,R$1,0)</f>
        <v>0</v>
      </c>
      <c r="J15" s="82">
        <f>VLOOKUP($A15,'Kursliste gesamt'!$A$10:$J$233,S$1,0)</f>
        <v>980</v>
      </c>
    </row>
    <row r="16" spans="1:19" ht="24.75">
      <c r="A16" s="102" t="s">
        <v>899</v>
      </c>
      <c r="B16" s="162">
        <f>VLOOKUP($A16,'Kursliste gesamt'!$A$10:$J$233,K$1,0)</f>
        <v>11</v>
      </c>
      <c r="C16" s="82" t="str">
        <f>VLOOKUP($A16,'Kursliste gesamt'!$A$10:$J$233,L$1,0)</f>
        <v>LU</v>
      </c>
      <c r="D16" s="82" t="str">
        <f>VLOOKUP($A16,'Kursliste gesamt'!$A$10:$J$233,M$1,0)</f>
        <v xml:space="preserve">Praxisgruppe Lehrpersonen Primarstufen 5-6 (Kostenbeteiligung LP ab 4. Berufsjahr 392.00) </v>
      </c>
      <c r="E16" s="82" t="str">
        <f>VLOOKUP($A16,'Kursliste gesamt'!$A$10:$J$233,N$1,0)</f>
        <v>Mi, 15.10.25, 14.00 - 17.00 Uhr, plus 6-8 weitere Treffen</v>
      </c>
      <c r="F16" s="82" t="str">
        <f>VLOOKUP($A16,'Kursliste gesamt'!$A$10:$J$233,O$1,0)</f>
        <v>MS II</v>
      </c>
      <c r="G16" s="82">
        <f>VLOOKUP($A16,'Kursliste gesamt'!$A$10:$J$233,P$1,0)</f>
        <v>21</v>
      </c>
      <c r="H16" s="82">
        <f>VLOOKUP($A16,'Kursliste gesamt'!$A$10:$J$233,Q$1,0)</f>
        <v>980</v>
      </c>
      <c r="I16" s="82">
        <f>VLOOKUP($A16,'Kursliste gesamt'!$A$10:$J$233,R$1,0)</f>
        <v>0</v>
      </c>
      <c r="J16" s="82">
        <f>VLOOKUP($A16,'Kursliste gesamt'!$A$10:$J$233,S$1,0)</f>
        <v>980</v>
      </c>
    </row>
    <row r="17" spans="1:11" ht="24.75">
      <c r="A17" s="102" t="s">
        <v>900</v>
      </c>
      <c r="B17" s="162">
        <f>VLOOKUP($A17,'Kursliste gesamt'!$A$10:$J$233,K$1,0)</f>
        <v>11</v>
      </c>
      <c r="C17" s="82" t="str">
        <f>VLOOKUP($A17,'Kursliste gesamt'!$A$10:$J$233,L$1,0)</f>
        <v>LU</v>
      </c>
      <c r="D17" s="82" t="str">
        <f>VLOOKUP($A17,'Kursliste gesamt'!$A$10:$J$233,M$1,0)</f>
        <v xml:space="preserve">Praxisgruppe Lehrpersonen Sekundarstufe I (Kostenbeteiligung LP ab 4. Berufsjahr 392.00) </v>
      </c>
      <c r="E17" s="82" t="str">
        <f>VLOOKUP($A17,'Kursliste gesamt'!$A$10:$J$233,N$1,0)</f>
        <v>Mi, 15.10.25, 14.00 - 17.00 Uhr, plus 6-8 weitere Treffen</v>
      </c>
      <c r="F17" s="82" t="str">
        <f>VLOOKUP($A17,'Kursliste gesamt'!$A$10:$J$233,O$1,0)</f>
        <v>Z 3</v>
      </c>
      <c r="G17" s="82">
        <f>VLOOKUP($A17,'Kursliste gesamt'!$A$10:$J$233,P$1,0)</f>
        <v>21</v>
      </c>
      <c r="H17" s="82">
        <f>VLOOKUP($A17,'Kursliste gesamt'!$A$10:$J$233,Q$1,0)</f>
        <v>980</v>
      </c>
      <c r="I17" s="82">
        <f>VLOOKUP($A17,'Kursliste gesamt'!$A$10:$J$233,R$1,0)</f>
        <v>0</v>
      </c>
      <c r="J17" s="82">
        <f>VLOOKUP($A17,'Kursliste gesamt'!$A$10:$J$233,S$1,0)</f>
        <v>980</v>
      </c>
    </row>
    <row r="18" spans="1:11" ht="24.75">
      <c r="A18" s="66" t="s">
        <v>901</v>
      </c>
      <c r="B18" s="162">
        <f>VLOOKUP($A18,'Kursliste gesamt'!$A$10:$J$233,K$1,0)</f>
        <v>11</v>
      </c>
      <c r="C18" s="82" t="str">
        <f>VLOOKUP($A18,'Kursliste gesamt'!$A$10:$J$233,L$1,0)</f>
        <v>LU</v>
      </c>
      <c r="D18" s="82" t="str">
        <f>VLOOKUP($A18,'Kursliste gesamt'!$A$10:$J$233,M$1,0)</f>
        <v xml:space="preserve">Praxisgruppe IF/IS (Kostenbeteiligung LP ab 4. Berufsjahr 148.00) </v>
      </c>
      <c r="E18" s="82" t="str">
        <f>VLOOKUP($A18,'Kursliste gesamt'!$A$10:$J$233,N$1,0)</f>
        <v>Mi, 24.9.25, 14.00 - 17.00 Uhr, plus 3-5 weitere Treffen</v>
      </c>
      <c r="F18" s="82" t="str">
        <f>VLOOKUP($A18,'Kursliste gesamt'!$A$10:$J$233,O$1,0)</f>
        <v>SHP</v>
      </c>
      <c r="G18" s="82">
        <f>VLOOKUP($A18,'Kursliste gesamt'!$A$10:$J$233,P$1,0)</f>
        <v>12</v>
      </c>
      <c r="H18" s="82">
        <f>VLOOKUP($A18,'Kursliste gesamt'!$A$10:$J$233,Q$1,0)</f>
        <v>370</v>
      </c>
      <c r="I18" s="82">
        <f>VLOOKUP($A18,'Kursliste gesamt'!$A$10:$J$233,R$1,0)</f>
        <v>0</v>
      </c>
      <c r="J18" s="82">
        <f>VLOOKUP($A18,'Kursliste gesamt'!$A$10:$J$233,S$1,0)</f>
        <v>370</v>
      </c>
    </row>
    <row r="19" spans="1:11" ht="24.75">
      <c r="A19" s="102" t="s">
        <v>902</v>
      </c>
      <c r="B19" s="162">
        <f>VLOOKUP($A19,'Kursliste gesamt'!$A$10:$J$233,K$1,0)</f>
        <v>11</v>
      </c>
      <c r="C19" s="82" t="str">
        <f>VLOOKUP($A19,'Kursliste gesamt'!$A$10:$J$233,L$1,0)</f>
        <v>LU</v>
      </c>
      <c r="D19" s="82" t="str">
        <f>VLOOKUP($A19,'Kursliste gesamt'!$A$10:$J$233,M$1,0)</f>
        <v xml:space="preserve">Praxisgruppe DaZ (Kostenbeteiligung LP ab 4. Berufsjahr 252.00) </v>
      </c>
      <c r="E19" s="82" t="str">
        <f>VLOOKUP($A19,'Kursliste gesamt'!$A$10:$J$233,N$1,0)</f>
        <v>Mi, 3.9., 24.9., 15.10., 12.11.25, 14.00 - 17.00 Uhr</v>
      </c>
      <c r="F19" s="82" t="str">
        <f>VLOOKUP($A19,'Kursliste gesamt'!$A$10:$J$233,O$1,0)</f>
        <v>Z 1 + 2</v>
      </c>
      <c r="G19" s="82">
        <f>VLOOKUP($A19,'Kursliste gesamt'!$A$10:$J$233,P$1,0)</f>
        <v>19</v>
      </c>
      <c r="H19" s="82">
        <f>VLOOKUP($A19,'Kursliste gesamt'!$A$10:$J$233,Q$1,0)</f>
        <v>630</v>
      </c>
      <c r="I19" s="82">
        <f>VLOOKUP($A19,'Kursliste gesamt'!$A$10:$J$233,R$1,0)</f>
        <v>0</v>
      </c>
      <c r="J19" s="82">
        <f>VLOOKUP($A19,'Kursliste gesamt'!$A$10:$J$233,S$1,0)</f>
        <v>630</v>
      </c>
    </row>
    <row r="20" spans="1:11" ht="24.75">
      <c r="A20" s="66" t="s">
        <v>903</v>
      </c>
      <c r="B20" s="162">
        <f>VLOOKUP($A20,'Kursliste gesamt'!$A$10:$J$233,K$1,0)</f>
        <v>12</v>
      </c>
      <c r="C20" s="82" t="str">
        <f>VLOOKUP($A20,'Kursliste gesamt'!$A$10:$J$233,L$1,0)</f>
        <v>LU</v>
      </c>
      <c r="D20" s="82" t="str">
        <f>VLOOKUP($A20,'Kursliste gesamt'!$A$10:$J$233,M$1,0)</f>
        <v>Meine berufliche Laufbahn – wie will ich mich weiterentwickeln?</v>
      </c>
      <c r="E20" s="82" t="str">
        <f>VLOOKUP($A20,'Kursliste gesamt'!$A$10:$J$233,N$1,0)</f>
        <v>Do, 29.1., 26.2., 19.3.26, 17.30 - 20.30 Uhr</v>
      </c>
      <c r="F20" s="82" t="str">
        <f>VLOOKUP($A20,'Kursliste gesamt'!$A$10:$J$233,O$1,0)</f>
        <v>LP</v>
      </c>
      <c r="G20" s="82">
        <f>VLOOKUP($A20,'Kursliste gesamt'!$A$10:$J$233,P$1,0)</f>
        <v>9</v>
      </c>
      <c r="H20" s="82">
        <f>VLOOKUP($A20,'Kursliste gesamt'!$A$10:$J$233,Q$1,0)</f>
        <v>207</v>
      </c>
      <c r="I20" s="82">
        <f>VLOOKUP($A20,'Kursliste gesamt'!$A$10:$J$233,R$1,0)</f>
        <v>82.800000000000011</v>
      </c>
      <c r="J20" s="82">
        <f>VLOOKUP($A20,'Kursliste gesamt'!$A$10:$J$233,S$1,0)</f>
        <v>124.19999999999999</v>
      </c>
    </row>
    <row r="21" spans="1:11" ht="24.75">
      <c r="A21" s="102" t="s">
        <v>904</v>
      </c>
      <c r="B21" s="162">
        <f>VLOOKUP($A21,'Kursliste gesamt'!$A$10:$J$233,K$1,0)</f>
        <v>15</v>
      </c>
      <c r="C21" s="82" t="str">
        <f>VLOOKUP($A21,'Kursliste gesamt'!$A$10:$J$233,L$1,0)</f>
        <v>LU</v>
      </c>
      <c r="D21" s="82" t="str">
        <f>VLOOKUP($A21,'Kursliste gesamt'!$A$10:$J$233,M$1,0)</f>
        <v>Neue Methoden für Selbst- und Teamorganisation in Lehrberufen</v>
      </c>
      <c r="E21" s="82" t="str">
        <f>VLOOKUP($A21,'Kursliste gesamt'!$A$10:$J$233,N$1,0)</f>
        <v>Sa, 14.3.26, 08.30 - 16.30 Uhr</v>
      </c>
      <c r="F21" s="82" t="str">
        <f>VLOOKUP($A21,'Kursliste gesamt'!$A$10:$J$233,O$1,0)</f>
        <v>Alle</v>
      </c>
      <c r="G21" s="82">
        <f>VLOOKUP($A21,'Kursliste gesamt'!$A$10:$J$233,P$1,0)</f>
        <v>7</v>
      </c>
      <c r="H21" s="82">
        <f>VLOOKUP($A21,'Kursliste gesamt'!$A$10:$J$233,Q$1,0)</f>
        <v>161</v>
      </c>
      <c r="I21" s="82">
        <f>VLOOKUP($A21,'Kursliste gesamt'!$A$10:$J$233,R$1,0)</f>
        <v>64.400000000000006</v>
      </c>
      <c r="J21" s="82">
        <f>VLOOKUP($A21,'Kursliste gesamt'!$A$10:$J$233,S$1,0)</f>
        <v>96.6</v>
      </c>
    </row>
    <row r="22" spans="1:11" ht="36.75">
      <c r="A22" s="102" t="s">
        <v>905</v>
      </c>
      <c r="B22" s="162">
        <f>VLOOKUP($A22,'Kursliste gesamt'!$A$10:$J$500,K$1,0)</f>
        <v>22</v>
      </c>
      <c r="C22" s="82" t="str">
        <f>VLOOKUP($A22,'Kursliste gesamt'!$A$10:$J$500,L$1,0)</f>
        <v>LU</v>
      </c>
      <c r="D22" s="82" t="str">
        <f>VLOOKUP($A22,'Kursliste gesamt'!$A$10:$J$500,M$1,0)</f>
        <v>Unterstützte Kommunikation in Theorie und Praxis (inkl. Einführung in die PORTA-Gebärden)</v>
      </c>
      <c r="E22" s="82" t="str">
        <f>VLOOKUP($A22,'Kursliste gesamt'!$A$10:$J$500,N$1,0)</f>
        <v>Do, 8.1., 15.1., 22.1.26, 17.30 - 20.30 Uhr</v>
      </c>
      <c r="F22" s="82" t="str">
        <f>VLOOKUP($A22,'Kursliste gesamt'!$A$10:$J$500,O$1,0)</f>
        <v>Z 1 + 2, SHP, Logo</v>
      </c>
      <c r="G22" s="82">
        <f>VLOOKUP($A22,'Kursliste gesamt'!$A$10:$J$500,P$1,0)</f>
        <v>9</v>
      </c>
      <c r="H22" s="82">
        <f>VLOOKUP($A22,'Kursliste gesamt'!$A$10:$J$500,Q$1,0)</f>
        <v>207</v>
      </c>
      <c r="I22" s="82">
        <f>VLOOKUP($A22,'Kursliste gesamt'!$A$10:$J$500,R$1,0)</f>
        <v>82.800000000000011</v>
      </c>
      <c r="J22" s="82">
        <f>VLOOKUP($A22,'Kursliste gesamt'!$A$10:$J$500,S$1,0)</f>
        <v>124.19999999999999</v>
      </c>
    </row>
    <row r="23" spans="1:11">
      <c r="A23" s="102" t="s">
        <v>906</v>
      </c>
      <c r="B23" s="162">
        <f>VLOOKUP($A23,'Kursliste gesamt'!$A$10:$J$500,K$1,0)</f>
        <v>23</v>
      </c>
      <c r="C23" s="82" t="str">
        <f>VLOOKUP($A23,'Kursliste gesamt'!$A$10:$J$500,L$1,0)</f>
        <v>LU</v>
      </c>
      <c r="D23" s="82" t="str">
        <f>VLOOKUP($A23,'Kursliste gesamt'!$A$10:$J$500,M$1,0)</f>
        <v>Mut zu vielfältigeren Beurteilungsanlässen</v>
      </c>
      <c r="E23" s="82" t="str">
        <f>VLOOKUP($A23,'Kursliste gesamt'!$A$10:$J$500,N$1,0)</f>
        <v>Mi, 15.10., 29.4.26, 14.30 - 17.30 Uhr</v>
      </c>
      <c r="F23" s="82" t="str">
        <f>VLOOKUP($A23,'Kursliste gesamt'!$A$10:$J$500,O$1,0)</f>
        <v>Z 1 + 2</v>
      </c>
      <c r="G23" s="82">
        <f>VLOOKUP($A23,'Kursliste gesamt'!$A$10:$J$500,P$1,0)</f>
        <v>6</v>
      </c>
      <c r="H23" s="82">
        <f>VLOOKUP($A23,'Kursliste gesamt'!$A$10:$J$500,Q$1,0)</f>
        <v>138</v>
      </c>
      <c r="I23" s="82">
        <f>VLOOKUP($A23,'Kursliste gesamt'!$A$10:$J$500,R$1,0)</f>
        <v>55.2</v>
      </c>
      <c r="J23" s="82">
        <f>VLOOKUP($A23,'Kursliste gesamt'!$A$10:$J$500,S$1,0)</f>
        <v>82.8</v>
      </c>
    </row>
    <row r="24" spans="1:11" ht="24.75">
      <c r="A24" s="102" t="s">
        <v>907</v>
      </c>
      <c r="B24" s="162">
        <f>VLOOKUP($A24,'Kursliste gesamt'!$A$10:$J$500,K$1,0)</f>
        <v>22</v>
      </c>
      <c r="C24" s="82" t="str">
        <f>VLOOKUP($A24,'Kursliste gesamt'!$A$10:$J$500,L$1,0)</f>
        <v>LU</v>
      </c>
      <c r="D24" s="82" t="str">
        <f>VLOOKUP($A24,'Kursliste gesamt'!$A$10:$J$500,M$1,0)</f>
        <v>«TEACCH» für alle – ein Lösungsansatz für den Schulalltag im Individualisierungsdschungel?</v>
      </c>
      <c r="E24" s="82" t="str">
        <f>VLOOKUP($A24,'Kursliste gesamt'!$A$10:$J$500,N$1,0)</f>
        <v>Mi, 11.3.26, 13.30 - 16.30 Uhr; Sa, 21.3.26, 09.00 - 16.00 Uhr</v>
      </c>
      <c r="F24" s="82" t="str">
        <f>VLOOKUP($A24,'Kursliste gesamt'!$A$10:$J$500,O$1,0)</f>
        <v>Z 1, SHP</v>
      </c>
      <c r="G24" s="82">
        <f>VLOOKUP($A24,'Kursliste gesamt'!$A$10:$J$500,P$1,0)</f>
        <v>9</v>
      </c>
      <c r="H24" s="82">
        <f>VLOOKUP($A24,'Kursliste gesamt'!$A$10:$J$500,Q$1,0)</f>
        <v>207</v>
      </c>
      <c r="I24" s="82">
        <f>VLOOKUP($A24,'Kursliste gesamt'!$A$10:$J$500,R$1,0)</f>
        <v>82.800000000000011</v>
      </c>
      <c r="J24" s="82">
        <f>VLOOKUP($A24,'Kursliste gesamt'!$A$10:$J$500,S$1,0)</f>
        <v>124.19999999999999</v>
      </c>
    </row>
    <row r="25" spans="1:11" ht="24.75">
      <c r="A25" s="102" t="s">
        <v>908</v>
      </c>
      <c r="B25" s="162">
        <f>VLOOKUP($A25,'Kursliste gesamt'!$A$10:$J$500,K$1,0)</f>
        <v>34</v>
      </c>
      <c r="C25" s="82" t="str">
        <f>VLOOKUP($A25,'Kursliste gesamt'!$A$10:$J$500,L$1,0)</f>
        <v>LU</v>
      </c>
      <c r="D25" s="82" t="str">
        <f>VLOOKUP($A25,'Kursliste gesamt'!$A$10:$J$500,M$1,0)</f>
        <v>Mathematische Sprachentwicklung im Unterricht fördern (Zyklus 1)</v>
      </c>
      <c r="E25" s="82" t="str">
        <f>VLOOKUP($A25,'Kursliste gesamt'!$A$10:$J$500,N$1,0)</f>
        <v>Di, 24.3., 26.5.26, 17.30 - 20.30 Uhr</v>
      </c>
      <c r="F25" s="82" t="str">
        <f>VLOOKUP($A25,'Kursliste gesamt'!$A$10:$J$500,O$1,0)</f>
        <v>Z 1, SHP</v>
      </c>
      <c r="G25" s="82">
        <f>VLOOKUP($A25,'Kursliste gesamt'!$A$10:$J$500,P$1,0)</f>
        <v>6</v>
      </c>
      <c r="H25" s="82">
        <f>VLOOKUP($A25,'Kursliste gesamt'!$A$10:$J$500,Q$1,0)</f>
        <v>138</v>
      </c>
      <c r="I25" s="82">
        <f>VLOOKUP($A25,'Kursliste gesamt'!$A$10:$J$500,R$1,0)</f>
        <v>55.2</v>
      </c>
      <c r="J25" s="82">
        <f>VLOOKUP($A25,'Kursliste gesamt'!$A$10:$J$500,S$1,0)</f>
        <v>82.8</v>
      </c>
    </row>
    <row r="26" spans="1:11" ht="24.75">
      <c r="A26" s="102" t="s">
        <v>909</v>
      </c>
      <c r="B26" s="162">
        <f>VLOOKUP($A26,'Kursliste gesamt'!$A$10:$J$500,K$1,0)</f>
        <v>31</v>
      </c>
      <c r="C26" s="82" t="str">
        <f>VLOOKUP($A26,'Kursliste gesamt'!$A$10:$J$500,L$1,0)</f>
        <v>LU</v>
      </c>
      <c r="D26" s="82" t="str">
        <f>VLOOKUP($A26,'Kursliste gesamt'!$A$10:$J$500,M$1,0)</f>
        <v>Sprache lernen ein Kinderspiel? Alltagsintegrierte Sprachförderung im Kindergarten (EAIF)</v>
      </c>
      <c r="E26" s="82" t="str">
        <f>VLOOKUP($A26,'Kursliste gesamt'!$A$10:$J$500,N$1,0)</f>
        <v>Sa, 22.11.25, 24.1.26, 08.45 - 12.15 Uhr</v>
      </c>
      <c r="F26" s="82" t="str">
        <f>VLOOKUP($A26,'Kursliste gesamt'!$A$10:$J$500,O$1,0)</f>
        <v>Z 1, SHP, DaZ</v>
      </c>
      <c r="G26" s="82">
        <f>VLOOKUP($A26,'Kursliste gesamt'!$A$10:$J$500,P$1,0)</f>
        <v>3.5</v>
      </c>
      <c r="H26" s="82">
        <f>VLOOKUP($A26,'Kursliste gesamt'!$A$10:$J$500,Q$1,0)</f>
        <v>80.5</v>
      </c>
      <c r="I26" s="82">
        <f>VLOOKUP($A26,'Kursliste gesamt'!$A$10:$J$500,R$1,0)</f>
        <v>32.200000000000003</v>
      </c>
      <c r="J26" s="82">
        <f>VLOOKUP($A26,'Kursliste gesamt'!$A$10:$J$500,S$1,0)</f>
        <v>48.3</v>
      </c>
    </row>
    <row r="27" spans="1:11" ht="24.75">
      <c r="A27" s="102" t="s">
        <v>910</v>
      </c>
      <c r="B27" s="162">
        <f>VLOOKUP($A27,'Kursliste gesamt'!$A$10:$J$500,K$1,0)</f>
        <v>62</v>
      </c>
      <c r="C27" s="82" t="str">
        <f>VLOOKUP($A27,'Kursliste gesamt'!$A$10:$J$500,L$1,0)</f>
        <v>LU</v>
      </c>
      <c r="D27" s="82" t="str">
        <f>VLOOKUP($A27,'Kursliste gesamt'!$A$10:$J$500,M$1,0)</f>
        <v>Zusammenarbeit gestalten – Klassenlehrperson, SHP und Klassenassistenz in der Regelschule</v>
      </c>
      <c r="E27" s="82" t="str">
        <f>VLOOKUP($A27,'Kursliste gesamt'!$A$10:$J$500,N$1,0)</f>
        <v>Mi, 29.10.25, 11.3.26, 14.00 - 17.00 Uhr</v>
      </c>
      <c r="F27" s="82" t="str">
        <f>VLOOKUP($A27,'Kursliste gesamt'!$A$10:$J$500,O$1,0)</f>
        <v>Z 1 - 3, SHP</v>
      </c>
      <c r="G27" s="82">
        <f>VLOOKUP($A27,'Kursliste gesamt'!$A$10:$J$500,P$1,0)</f>
        <v>6</v>
      </c>
      <c r="H27" s="82">
        <f>VLOOKUP($A27,'Kursliste gesamt'!$A$10:$J$500,Q$1,0)</f>
        <v>138</v>
      </c>
      <c r="I27" s="82">
        <f>VLOOKUP($A27,'Kursliste gesamt'!$A$10:$J$500,R$1,0)</f>
        <v>55.2</v>
      </c>
      <c r="J27" s="82">
        <f>VLOOKUP($A27,'Kursliste gesamt'!$A$10:$J$500,S$1,0)</f>
        <v>82.8</v>
      </c>
    </row>
    <row r="28" spans="1:11" ht="24.75">
      <c r="A28" s="102" t="s">
        <v>911</v>
      </c>
      <c r="B28" s="162">
        <f>VLOOKUP($A28,'Kursliste gesamt'!$A$10:$J$500,K$1,0)</f>
        <v>34</v>
      </c>
      <c r="C28" s="82" t="str">
        <f>VLOOKUP($A28,'Kursliste gesamt'!$A$10:$J$500,L$1,0)</f>
        <v>LU</v>
      </c>
      <c r="D28" s="82" t="str">
        <f>VLOOKUP($A28,'Kursliste gesamt'!$A$10:$J$500,M$1,0)</f>
        <v>Zählendes Rechnen – auch über die 1. Klasse hinaus – Was tun?</v>
      </c>
      <c r="E28" s="82" t="str">
        <f>VLOOKUP($A28,'Kursliste gesamt'!$A$10:$J$500,N$1,0)</f>
        <v>Mi, 22.10, 5.11.25, 17.00 - 20.00 Uhr</v>
      </c>
      <c r="F28" s="82" t="str">
        <f>VLOOKUP($A28,'Kursliste gesamt'!$A$10:$J$500,O$1,0)</f>
        <v>Z 1 + 2</v>
      </c>
      <c r="G28" s="82">
        <f>VLOOKUP($A28,'Kursliste gesamt'!$A$10:$J$500,P$1,0)</f>
        <v>6</v>
      </c>
      <c r="H28" s="82">
        <f>VLOOKUP($A28,'Kursliste gesamt'!$A$10:$J$500,Q$1,0)</f>
        <v>138</v>
      </c>
      <c r="I28" s="82">
        <f>VLOOKUP($A28,'Kursliste gesamt'!$A$10:$J$500,R$1,0)</f>
        <v>55.2</v>
      </c>
      <c r="J28" s="82">
        <f>VLOOKUP($A28,'Kursliste gesamt'!$A$10:$J$500,S$1,0)</f>
        <v>82.8</v>
      </c>
    </row>
    <row r="29" spans="1:11" ht="24.75">
      <c r="A29" s="102" t="s">
        <v>912</v>
      </c>
      <c r="B29" s="162">
        <f>VLOOKUP($A29,'Kursliste gesamt'!$A$10:$J$500,K$1,0)</f>
        <v>35</v>
      </c>
      <c r="C29" s="82" t="str">
        <f>VLOOKUP($A29,'Kursliste gesamt'!$A$10:$J$500,L$1,0)</f>
        <v>LU</v>
      </c>
      <c r="D29" s="82" t="str">
        <f>VLOOKUP($A29,'Kursliste gesamt'!$A$10:$J$500,M$1,0)</f>
        <v>Sexualkunde Zyklus 2: Methodisch-didaktische Umsetzungsmöglichkeiten</v>
      </c>
      <c r="E29" s="82" t="str">
        <f>VLOOKUP($A29,'Kursliste gesamt'!$A$10:$J$500,N$1,0)</f>
        <v>Mi. 22.10.25, 14.00 - 18.00 Uhr</v>
      </c>
      <c r="F29" s="82" t="str">
        <f>VLOOKUP($A29,'Kursliste gesamt'!$A$10:$J$500,O$1,0)</f>
        <v>Z 2</v>
      </c>
      <c r="G29" s="82">
        <f>VLOOKUP($A29,'Kursliste gesamt'!$A$10:$J$500,P$1,0)</f>
        <v>4</v>
      </c>
      <c r="H29" s="82">
        <f>VLOOKUP($A29,'Kursliste gesamt'!$A$10:$J$500,Q$1,0)</f>
        <v>92</v>
      </c>
      <c r="I29" s="82">
        <f>VLOOKUP($A29,'Kursliste gesamt'!$A$10:$J$500,R$1,0)</f>
        <v>36.800000000000004</v>
      </c>
      <c r="J29" s="82">
        <f>VLOOKUP($A29,'Kursliste gesamt'!$A$10:$J$500,S$1,0)</f>
        <v>55.199999999999996</v>
      </c>
    </row>
    <row r="30" spans="1:11" ht="36.75">
      <c r="A30" s="102" t="s">
        <v>913</v>
      </c>
      <c r="B30" s="162">
        <f>VLOOKUP($A30,'Kursliste gesamt'!$A$10:$J$500,K$1,0)</f>
        <v>36</v>
      </c>
      <c r="C30" s="82" t="str">
        <f>VLOOKUP($A30,'Kursliste gesamt'!$A$10:$J$500,L$1,0)</f>
        <v>LU</v>
      </c>
      <c r="D30" s="82" t="str">
        <f>VLOOKUP($A30,'Kursliste gesamt'!$A$10:$J$500,M$1,0)</f>
        <v>Wetter, Klima und Energie erleben: Das Verkehrshaus der Schweiz als interaktiven Lernort nutzen</v>
      </c>
      <c r="E30" s="82" t="str">
        <f>VLOOKUP($A30,'Kursliste gesamt'!$A$10:$J$500,N$1,0)</f>
        <v>Sa, 13.9.25, 09.30 - 13.15 Uhr</v>
      </c>
      <c r="F30" s="82" t="str">
        <f>VLOOKUP($A30,'Kursliste gesamt'!$A$10:$J$500,O$1,0)</f>
        <v>Z 2 + 3</v>
      </c>
      <c r="G30" s="82">
        <f>VLOOKUP($A30,'Kursliste gesamt'!$A$10:$J$500,P$1,0)</f>
        <v>3.75</v>
      </c>
      <c r="H30" s="82">
        <f>VLOOKUP($A30,'Kursliste gesamt'!$A$10:$J$500,Q$1,0)</f>
        <v>86.25</v>
      </c>
      <c r="I30" s="82">
        <f>VLOOKUP($A30,'Kursliste gesamt'!$A$10:$J$500,R$1,0)</f>
        <v>34.5</v>
      </c>
      <c r="J30" s="82">
        <f>VLOOKUP($A30,'Kursliste gesamt'!$A$10:$J$500,S$1,0)</f>
        <v>51.75</v>
      </c>
    </row>
    <row r="31" spans="1:11" ht="36.75">
      <c r="A31" s="102" t="s">
        <v>914</v>
      </c>
      <c r="B31" s="162">
        <f>VLOOKUP($A31,'Kursliste gesamt'!$A$10:$J$500,K$1,0)</f>
        <v>36</v>
      </c>
      <c r="C31" s="82" t="str">
        <f>VLOOKUP($A31,'Kursliste gesamt'!$A$10:$J$500,L$1,0)</f>
        <v>LU</v>
      </c>
      <c r="D31" s="82" t="str">
        <f>VLOOKUP($A31,'Kursliste gesamt'!$A$10:$J$500,M$1,0)</f>
        <v>Wetter, Klima und Energie erleben: Das Verkehrshaus der Schweiz als interaktiven Lernort nutzen</v>
      </c>
      <c r="E31" s="82" t="str">
        <f>VLOOKUP($A31,'Kursliste gesamt'!$A$10:$J$500,N$1,0)</f>
        <v>Sa, 15.11.25, 09.30 - 13.15 Uhr</v>
      </c>
      <c r="F31" s="82" t="str">
        <f>VLOOKUP($A31,'Kursliste gesamt'!$A$10:$J$500,O$1,0)</f>
        <v>Z 2 + 3</v>
      </c>
      <c r="G31" s="82">
        <f>VLOOKUP($A31,'Kursliste gesamt'!$A$10:$J$500,P$1,0)</f>
        <v>3.75</v>
      </c>
      <c r="H31" s="82">
        <f>VLOOKUP($A31,'Kursliste gesamt'!$A$10:$J$500,Q$1,0)</f>
        <v>86.25</v>
      </c>
      <c r="I31" s="82">
        <f>VLOOKUP($A31,'Kursliste gesamt'!$A$10:$J$500,R$1,0)</f>
        <v>34.5</v>
      </c>
      <c r="J31" s="82">
        <f>VLOOKUP($A31,'Kursliste gesamt'!$A$10:$J$500,S$1,0)</f>
        <v>51.75</v>
      </c>
    </row>
    <row r="32" spans="1:11" ht="36">
      <c r="A32" s="102" t="s">
        <v>915</v>
      </c>
      <c r="B32" s="162">
        <f>VLOOKUP($A32,'Kursliste gesamt'!$A$10:$J$500,K$1,0)</f>
        <v>36</v>
      </c>
      <c r="C32" s="82" t="str">
        <f>VLOOKUP($A32,'Kursliste gesamt'!$A$10:$J$500,L$1,0)</f>
        <v>LU</v>
      </c>
      <c r="D32" s="82" t="str">
        <f>VLOOKUP($A32,'Kursliste gesamt'!$A$10:$J$500,M$1,0)</f>
        <v>Wetter, Klima und Energie erleben: Das Verkehrshaus der Schweiz als interaktiven Lernort nutzen</v>
      </c>
      <c r="E32" s="82" t="str">
        <f>VLOOKUP($A32,'Kursliste gesamt'!$A$10:$J$500,N$1,0)</f>
        <v>Sa, 14.3.26, 09.30 - 13.15 Uhr</v>
      </c>
      <c r="F32" s="82" t="str">
        <f>VLOOKUP($A32,'Kursliste gesamt'!$A$10:$J$500,O$1,0)</f>
        <v>Z 2 + 3</v>
      </c>
      <c r="G32" s="82">
        <f>VLOOKUP($A32,'Kursliste gesamt'!$A$10:$J$500,P$1,0)</f>
        <v>3.75</v>
      </c>
      <c r="H32" s="82">
        <f>VLOOKUP($A32,'Kursliste gesamt'!$A$10:$J$500,Q$1,0)</f>
        <v>86.25</v>
      </c>
      <c r="I32" s="82">
        <f>VLOOKUP($A32,'Kursliste gesamt'!$A$10:$J$500,R$1,0)</f>
        <v>34.5</v>
      </c>
      <c r="J32" s="82">
        <f>VLOOKUP($A32,'Kursliste gesamt'!$A$10:$J$500,S$1,0)</f>
        <v>51.75</v>
      </c>
      <c r="K32" s="112"/>
    </row>
    <row r="33" spans="1:11" ht="36">
      <c r="A33" s="168" t="s">
        <v>916</v>
      </c>
      <c r="B33" s="162">
        <f>VLOOKUP($A33,'Kursliste gesamt'!$A$10:$J$500,K$1,0)</f>
        <v>36</v>
      </c>
      <c r="C33" s="82" t="str">
        <f>VLOOKUP($A33,'Kursliste gesamt'!$A$10:$J$500,L$1,0)</f>
        <v>LU</v>
      </c>
      <c r="D33" s="82" t="str">
        <f>VLOOKUP($A33,'Kursliste gesamt'!$A$10:$J$500,M$1,0)</f>
        <v>Wetter, Klima und Energie erleben: Das Verkehrshaus der Schweiz als interaktiven Lernort nutzen</v>
      </c>
      <c r="E33" s="82" t="str">
        <f>VLOOKUP($A33,'Kursliste gesamt'!$A$10:$J$500,N$1,0)</f>
        <v>Sa, 16.5.26, 09.30 - 13.15 Uhr</v>
      </c>
      <c r="F33" s="82" t="str">
        <f>VLOOKUP($A33,'Kursliste gesamt'!$A$10:$J$500,O$1,0)</f>
        <v>Z 2 + 3</v>
      </c>
      <c r="G33" s="82">
        <f>VLOOKUP($A33,'Kursliste gesamt'!$A$10:$J$500,P$1,0)</f>
        <v>3.75</v>
      </c>
      <c r="H33" s="82">
        <f>VLOOKUP($A33,'Kursliste gesamt'!$A$10:$J$500,Q$1,0)</f>
        <v>86.25</v>
      </c>
      <c r="I33" s="82">
        <f>VLOOKUP($A33,'Kursliste gesamt'!$A$10:$J$500,R$1,0)</f>
        <v>34.5</v>
      </c>
      <c r="J33" s="82">
        <f>VLOOKUP($A33,'Kursliste gesamt'!$A$10:$J$500,S$1,0)</f>
        <v>51.75</v>
      </c>
      <c r="K33" s="112"/>
    </row>
    <row r="34" spans="1:11" ht="24">
      <c r="A34" s="168" t="s">
        <v>917</v>
      </c>
      <c r="B34" s="162">
        <f>VLOOKUP($A34,'Kursliste gesamt'!$A$10:$J$500,K$1,0)</f>
        <v>36</v>
      </c>
      <c r="C34" s="82" t="str">
        <f>VLOOKUP($A34,'Kursliste gesamt'!$A$10:$J$500,L$1,0)</f>
        <v>LU</v>
      </c>
      <c r="D34" s="82" t="str">
        <f>VLOOKUP($A34,'Kursliste gesamt'!$A$10:$J$500,M$1,0)</f>
        <v>Kompetenzorientiertes praktisches Handeln im NT Unterricht – den Experimentierzyklus neu denken</v>
      </c>
      <c r="E34" s="82" t="str">
        <f>VLOOKUP($A34,'Kursliste gesamt'!$A$10:$J$500,N$1,0)</f>
        <v>Mi, 17.9., 5.11.25, 29.4.26, 14.00 - 17.00 Uhr</v>
      </c>
      <c r="F34" s="82" t="str">
        <f>VLOOKUP($A34,'Kursliste gesamt'!$A$10:$J$500,O$1,0)</f>
        <v>Z 3</v>
      </c>
      <c r="G34" s="82">
        <f>VLOOKUP($A34,'Kursliste gesamt'!$A$10:$J$500,P$1,0)</f>
        <v>9</v>
      </c>
      <c r="H34" s="82">
        <f>VLOOKUP($A34,'Kursliste gesamt'!$A$10:$J$500,Q$1,0)</f>
        <v>207</v>
      </c>
      <c r="I34" s="82">
        <f>VLOOKUP($A34,'Kursliste gesamt'!$A$10:$J$500,R$1,0)</f>
        <v>82.800000000000011</v>
      </c>
      <c r="J34" s="82">
        <f>VLOOKUP($A34,'Kursliste gesamt'!$A$10:$J$500,S$1,0)</f>
        <v>124.19999999999999</v>
      </c>
      <c r="K34" s="112"/>
    </row>
    <row r="35" spans="1:11" ht="24">
      <c r="A35" s="168" t="s">
        <v>918</v>
      </c>
      <c r="B35" s="162">
        <f>VLOOKUP($A35,'Kursliste gesamt'!$A$10:$J$500,K$1,0)</f>
        <v>38</v>
      </c>
      <c r="C35" s="82" t="str">
        <f>VLOOKUP($A35,'Kursliste gesamt'!$A$10:$J$500,L$1,0)</f>
        <v>LU</v>
      </c>
      <c r="D35" s="82" t="str">
        <f>VLOOKUP($A35,'Kursliste gesamt'!$A$10:$J$500,M$1,0)</f>
        <v xml:space="preserve">Gedenkstätte Natzweiler-Struthof:  </v>
      </c>
      <c r="E35" s="82" t="str">
        <f>VLOOKUP($A35,'Kursliste gesamt'!$A$10:$J$500,N$1,0)</f>
        <v>Sa, 7.3.26, 07.15 - 19.30 Uhr; Sa, 14.3.26, 09.00 - 12.00 Uhr</v>
      </c>
      <c r="F35" s="82" t="str">
        <f>VLOOKUP($A35,'Kursliste gesamt'!$A$10:$J$500,O$1,0)</f>
        <v>Z 3</v>
      </c>
      <c r="G35" s="82">
        <f>VLOOKUP($A35,'Kursliste gesamt'!$A$10:$J$500,P$1,0)</f>
        <v>10</v>
      </c>
      <c r="H35" s="82">
        <f>VLOOKUP($A35,'Kursliste gesamt'!$A$10:$J$500,Q$1,0)</f>
        <v>230</v>
      </c>
      <c r="I35" s="82">
        <f>VLOOKUP($A35,'Kursliste gesamt'!$A$10:$J$500,R$1,0)</f>
        <v>92</v>
      </c>
      <c r="J35" s="82">
        <f>VLOOKUP($A35,'Kursliste gesamt'!$A$10:$J$500,S$1,0)</f>
        <v>138</v>
      </c>
      <c r="K35" s="112"/>
    </row>
    <row r="36" spans="1:11" ht="24">
      <c r="A36" s="168" t="s">
        <v>919</v>
      </c>
      <c r="B36" s="162">
        <f>VLOOKUP($A36,'Kursliste gesamt'!$A$10:$J$500,K$1,0)</f>
        <v>39</v>
      </c>
      <c r="C36" s="82" t="str">
        <f>VLOOKUP($A36,'Kursliste gesamt'!$A$10:$J$500,L$1,0)</f>
        <v>LU</v>
      </c>
      <c r="D36" s="82" t="str">
        <f>VLOOKUP($A36,'Kursliste gesamt'!$A$10:$J$500,M$1,0)</f>
        <v xml:space="preserve">Gehören Affen noch in den Zoo? Von den Schlieremer Chind zur modernen Tierethikdebatte </v>
      </c>
      <c r="E36" s="82" t="str">
        <f>VLOOKUP($A36,'Kursliste gesamt'!$A$10:$J$500,N$1,0)</f>
        <v>Mi, 3.9.25, 13.30 - 17.00 Uhr</v>
      </c>
      <c r="F36" s="82" t="str">
        <f>VLOOKUP($A36,'Kursliste gesamt'!$A$10:$J$500,O$1,0)</f>
        <v>Z 2 + 3</v>
      </c>
      <c r="G36" s="82">
        <f>VLOOKUP($A36,'Kursliste gesamt'!$A$10:$J$500,P$1,0)</f>
        <v>3.5</v>
      </c>
      <c r="H36" s="82">
        <f>VLOOKUP($A36,'Kursliste gesamt'!$A$10:$J$500,Q$1,0)</f>
        <v>80.5</v>
      </c>
      <c r="I36" s="82">
        <f>VLOOKUP($A36,'Kursliste gesamt'!$A$10:$J$500,R$1,0)</f>
        <v>32.200000000000003</v>
      </c>
      <c r="J36" s="82">
        <f>VLOOKUP($A36,'Kursliste gesamt'!$A$10:$J$500,S$1,0)</f>
        <v>48.3</v>
      </c>
      <c r="K36" s="112"/>
    </row>
    <row r="37" spans="1:11" ht="24">
      <c r="A37" s="168" t="s">
        <v>920</v>
      </c>
      <c r="B37" s="162">
        <f>VLOOKUP($A37,'Kursliste gesamt'!$A$10:$J$500,K$1,0)</f>
        <v>39</v>
      </c>
      <c r="C37" s="82" t="str">
        <f>VLOOKUP($A37,'Kursliste gesamt'!$A$10:$J$500,L$1,0)</f>
        <v>LU</v>
      </c>
      <c r="D37" s="82" t="str">
        <f>VLOOKUP($A37,'Kursliste gesamt'!$A$10:$J$500,M$1,0)</f>
        <v>Sexualkunde Zyklus 3: Methodisch didaktische Umsetzungsmöglichkeiten</v>
      </c>
      <c r="E37" s="82" t="str">
        <f>VLOOKUP($A37,'Kursliste gesamt'!$A$10:$J$500,N$1,0)</f>
        <v>Mi, 5.11.25, 14.00 - 17.00 Uhr</v>
      </c>
      <c r="F37" s="82" t="str">
        <f>VLOOKUP($A37,'Kursliste gesamt'!$A$10:$J$500,O$1,0)</f>
        <v>Z 3</v>
      </c>
      <c r="G37" s="82">
        <f>VLOOKUP($A37,'Kursliste gesamt'!$A$10:$J$500,P$1,0)</f>
        <v>3</v>
      </c>
      <c r="H37" s="82">
        <f>VLOOKUP($A37,'Kursliste gesamt'!$A$10:$J$500,Q$1,0)</f>
        <v>69</v>
      </c>
      <c r="I37" s="82">
        <f>VLOOKUP($A37,'Kursliste gesamt'!$A$10:$J$500,R$1,0)</f>
        <v>27.6</v>
      </c>
      <c r="J37" s="82">
        <f>VLOOKUP($A37,'Kursliste gesamt'!$A$10:$J$500,S$1,0)</f>
        <v>41.4</v>
      </c>
      <c r="K37" s="112"/>
    </row>
    <row r="38" spans="1:11" ht="24.75">
      <c r="A38" s="168" t="s">
        <v>921</v>
      </c>
      <c r="B38" s="162">
        <f>VLOOKUP($A38,'Kursliste gesamt'!$A$10:$J$500,K$1,0)</f>
        <v>39</v>
      </c>
      <c r="C38" s="82" t="str">
        <f>VLOOKUP($A38,'Kursliste gesamt'!$A$10:$J$500,L$1,0)</f>
        <v>LU</v>
      </c>
      <c r="D38" s="82" t="str">
        <f>VLOOKUP($A38,'Kursliste gesamt'!$A$10:$J$500,M$1,0)</f>
        <v>Berufswahlcoaching leicht gemacht</v>
      </c>
      <c r="E38" s="82" t="str">
        <f>VLOOKUP($A38,'Kursliste gesamt'!$A$10:$J$500,N$1,0)</f>
        <v>Sa, 29.11.25, 31.1.26,  08.30 - 16.30 Uhr</v>
      </c>
      <c r="F38" s="82" t="str">
        <f>VLOOKUP($A38,'Kursliste gesamt'!$A$10:$J$500,O$1,0)</f>
        <v>Z 3, SHP</v>
      </c>
      <c r="G38" s="82">
        <f>VLOOKUP($A38,'Kursliste gesamt'!$A$10:$J$500,P$1,0)</f>
        <v>14</v>
      </c>
      <c r="H38" s="82">
        <f>VLOOKUP($A38,'Kursliste gesamt'!$A$10:$J$500,Q$1,0)</f>
        <v>322</v>
      </c>
      <c r="I38" s="82">
        <f>VLOOKUP($A38,'Kursliste gesamt'!$A$10:$J$500,R$1,0)</f>
        <v>128.80000000000001</v>
      </c>
      <c r="J38" s="82">
        <f>VLOOKUP($A38,'Kursliste gesamt'!$A$10:$J$500,S$1,0)</f>
        <v>193.2</v>
      </c>
    </row>
    <row r="39" spans="1:11" ht="36.75">
      <c r="A39" s="168" t="s">
        <v>922</v>
      </c>
      <c r="B39" s="162">
        <f>VLOOKUP($A39,'Kursliste gesamt'!$A$10:$J$500,K$1,0)</f>
        <v>36</v>
      </c>
      <c r="C39" s="82" t="str">
        <f>VLOOKUP($A39,'Kursliste gesamt'!$A$10:$J$500,L$1,0)</f>
        <v>LU</v>
      </c>
      <c r="D39" s="82" t="str">
        <f>VLOOKUP($A39,'Kursliste gesamt'!$A$10:$J$500,M$1,0)</f>
        <v>Astro Pi Challenge: Mit der Klasse ein selbst programmiertes Experiment für die Raumstation ISS entwerfen</v>
      </c>
      <c r="E39" s="82" t="str">
        <f>VLOOKUP($A39,'Kursliste gesamt'!$A$10:$J$500,N$1,0)</f>
        <v>Mi, 21.5.25, 14.00 - 18.00 Uhr (Anmeldeschluss: 10.5.25)</v>
      </c>
      <c r="F39" s="82" t="str">
        <f>VLOOKUP($A39,'Kursliste gesamt'!$A$10:$J$500,O$1,0)</f>
        <v>Z 2 + 3</v>
      </c>
      <c r="G39" s="82">
        <f>VLOOKUP($A39,'Kursliste gesamt'!$A$10:$J$500,P$1,0)</f>
        <v>4</v>
      </c>
      <c r="H39" s="82">
        <f>VLOOKUP($A39,'Kursliste gesamt'!$A$10:$J$500,Q$1,0)</f>
        <v>92</v>
      </c>
      <c r="I39" s="82">
        <f>VLOOKUP($A39,'Kursliste gesamt'!$A$10:$J$500,R$1,0)</f>
        <v>36.800000000000004</v>
      </c>
      <c r="J39" s="82">
        <f>VLOOKUP($A39,'Kursliste gesamt'!$A$10:$J$500,S$1,0)</f>
        <v>55.199999999999996</v>
      </c>
    </row>
    <row r="40" spans="1:11">
      <c r="A40" s="168" t="s">
        <v>923</v>
      </c>
      <c r="B40" s="162">
        <f>VLOOKUP($A40,'Kursliste gesamt'!$A$10:$J$500,K$1,0)</f>
        <v>33</v>
      </c>
      <c r="C40" s="82" t="str">
        <f>VLOOKUP($A40,'Kursliste gesamt'!$A$10:$J$500,L$1,0)</f>
        <v>LU</v>
      </c>
      <c r="D40" s="82" t="str">
        <f>VLOOKUP($A40,'Kursliste gesamt'!$A$10:$J$500,M$1,0)</f>
        <v>Ready, steady, go! CLIL mit Englisch und Sport</v>
      </c>
      <c r="E40" s="82" t="str">
        <f>VLOOKUP($A40,'Kursliste gesamt'!$A$10:$J$500,N$1,0)</f>
        <v>Mi, 25.2., 6.5.26, 14.00 - 18.00 Uhr</v>
      </c>
      <c r="F40" s="82" t="str">
        <f>VLOOKUP($A40,'Kursliste gesamt'!$A$10:$J$500,O$1,0)</f>
        <v>Z 2</v>
      </c>
      <c r="G40" s="82">
        <f>VLOOKUP($A40,'Kursliste gesamt'!$A$10:$J$500,P$1,0)</f>
        <v>8</v>
      </c>
      <c r="H40" s="82">
        <f>VLOOKUP($A40,'Kursliste gesamt'!$A$10:$J$500,Q$1,0)</f>
        <v>184</v>
      </c>
      <c r="I40" s="82">
        <f>VLOOKUP($A40,'Kursliste gesamt'!$A$10:$J$500,R$1,0)</f>
        <v>73.600000000000009</v>
      </c>
      <c r="J40" s="82">
        <f>VLOOKUP($A40,'Kursliste gesamt'!$A$10:$J$500,S$1,0)</f>
        <v>110.39999999999999</v>
      </c>
    </row>
  </sheetData>
  <sortState xmlns:xlrd2="http://schemas.microsoft.com/office/spreadsheetml/2017/richdata2" ref="A3:E32">
    <sortCondition ref="A3:A31"/>
  </sortState>
  <conditionalFormatting sqref="A1">
    <cfRule type="duplicateValues" dxfId="26" priority="1"/>
  </conditionalFormatting>
  <conditionalFormatting sqref="A3:A32">
    <cfRule type="duplicateValues" dxfId="25" priority="475"/>
  </conditionalFormatting>
  <conditionalFormatting sqref="A18">
    <cfRule type="duplicateValues" dxfId="24" priority="476"/>
    <cfRule type="duplicateValues" dxfId="23" priority="477"/>
  </conditionalFormatting>
  <conditionalFormatting sqref="A19 A3:A17">
    <cfRule type="duplicateValues" dxfId="22" priority="478"/>
  </conditionalFormatting>
  <conditionalFormatting sqref="A20">
    <cfRule type="duplicateValues" dxfId="21" priority="480"/>
  </conditionalFormatting>
  <conditionalFormatting sqref="A21">
    <cfRule type="duplicateValues" dxfId="20" priority="481"/>
  </conditionalFormatting>
  <conditionalFormatting sqref="A22:A27 A20">
    <cfRule type="duplicateValues" dxfId="19" priority="482"/>
  </conditionalFormatting>
  <conditionalFormatting sqref="A28">
    <cfRule type="duplicateValues" dxfId="18" priority="484"/>
  </conditionalFormatting>
  <conditionalFormatting sqref="A29">
    <cfRule type="duplicateValues" dxfId="17" priority="485"/>
  </conditionalFormatting>
  <conditionalFormatting sqref="A29:A32">
    <cfRule type="duplicateValues" dxfId="16" priority="486"/>
  </conditionalFormatting>
  <conditionalFormatting sqref="A30">
    <cfRule type="duplicateValues" dxfId="15" priority="487"/>
  </conditionalFormatting>
  <conditionalFormatting sqref="A41:B1048576 A33:A40">
    <cfRule type="duplicateValues" dxfId="14" priority="488"/>
  </conditionalFormatting>
  <conditionalFormatting sqref="B1">
    <cfRule type="duplicateValues" dxfId="13" priority="474"/>
  </conditionalFormatting>
  <conditionalFormatting sqref="K2">
    <cfRule type="duplicateValues" dxfId="12" priority="3"/>
  </conditionalFormatting>
  <conditionalFormatting sqref="M2">
    <cfRule type="duplicateValues" dxfId="11" priority="2"/>
  </conditionalFormatting>
  <pageMargins left="0.7" right="0.7" top="0.78740157499999996" bottom="0.78740157499999996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>
    <tabColor theme="1" tint="0.499984740745262"/>
  </sheetPr>
  <dimension ref="A1:S14"/>
  <sheetViews>
    <sheetView topLeftCell="A2" workbookViewId="0">
      <selection activeCell="E21" sqref="E21"/>
    </sheetView>
  </sheetViews>
  <sheetFormatPr baseColWidth="10" defaultColWidth="11.42578125" defaultRowHeight="15"/>
  <cols>
    <col min="1" max="1" width="10.7109375" style="112" customWidth="1"/>
    <col min="2" max="2" width="4.42578125" style="112" customWidth="1"/>
    <col min="3" max="3" width="4.5703125" style="112" customWidth="1"/>
    <col min="4" max="4" width="28.7109375" style="113" customWidth="1"/>
    <col min="5" max="5" width="18.5703125" style="113" customWidth="1"/>
    <col min="6" max="10" width="11.42578125" style="112"/>
    <col min="11" max="11" width="4.5703125" customWidth="1"/>
    <col min="12" max="18" width="4.5703125" style="112" customWidth="1"/>
    <col min="19" max="16384" width="11.42578125" style="112"/>
  </cols>
  <sheetData>
    <row r="1" spans="1:19" ht="12">
      <c r="A1" s="108"/>
      <c r="B1" s="108"/>
      <c r="C1" s="109"/>
      <c r="D1" s="123"/>
      <c r="E1" s="124"/>
      <c r="F1" s="37"/>
      <c r="G1" s="166"/>
      <c r="H1" s="167"/>
      <c r="I1" s="167"/>
      <c r="J1" s="167"/>
      <c r="K1" s="153">
        <v>2</v>
      </c>
      <c r="L1" s="122">
        <v>3</v>
      </c>
      <c r="M1" s="122">
        <v>4</v>
      </c>
      <c r="N1" s="120">
        <v>5</v>
      </c>
      <c r="O1" s="120">
        <v>6</v>
      </c>
      <c r="P1" s="120">
        <v>7</v>
      </c>
      <c r="Q1" s="120">
        <v>8</v>
      </c>
      <c r="R1" s="120">
        <v>9</v>
      </c>
      <c r="S1" s="119">
        <v>10</v>
      </c>
    </row>
    <row r="2" spans="1:19" ht="36">
      <c r="A2" s="108" t="s">
        <v>871</v>
      </c>
      <c r="B2" s="33" t="s">
        <v>885</v>
      </c>
      <c r="C2" s="33" t="s">
        <v>10</v>
      </c>
      <c r="D2" s="33" t="s">
        <v>12</v>
      </c>
      <c r="E2" s="33" t="s">
        <v>13</v>
      </c>
      <c r="F2" s="33" t="s">
        <v>14</v>
      </c>
      <c r="G2" s="34" t="s">
        <v>15</v>
      </c>
      <c r="H2" s="33" t="s">
        <v>16</v>
      </c>
      <c r="I2" s="33" t="s">
        <v>17</v>
      </c>
      <c r="J2" s="33" t="s">
        <v>185</v>
      </c>
      <c r="K2" s="157" t="s">
        <v>885</v>
      </c>
      <c r="L2" s="158" t="s">
        <v>77</v>
      </c>
      <c r="M2" s="159" t="s">
        <v>78</v>
      </c>
      <c r="N2" s="96" t="s">
        <v>13</v>
      </c>
      <c r="O2" s="159" t="s">
        <v>14</v>
      </c>
      <c r="P2" s="160" t="s">
        <v>79</v>
      </c>
      <c r="Q2" s="161" t="s">
        <v>16</v>
      </c>
      <c r="R2" s="161" t="s">
        <v>80</v>
      </c>
      <c r="S2" s="161" t="s">
        <v>884</v>
      </c>
    </row>
    <row r="3" spans="1:19" ht="36">
      <c r="A3" s="139" t="s">
        <v>872</v>
      </c>
      <c r="B3" s="82" t="str">
        <f>VLOOKUP($A3,'Kursliste gesamt'!$A$10:$J$400,K$1,0)</f>
        <v>11</v>
      </c>
      <c r="C3" s="82" t="str">
        <f>VLOOKUP($A3,'Kursliste gesamt'!$A$10:$J$400,L$1,0)</f>
        <v>SZ</v>
      </c>
      <c r="D3" s="82" t="str">
        <f>VLOOKUP($A3,'Kursliste gesamt'!$A$10:$J$400,M$1,0)</f>
        <v>Das Schuljahr 2025/26 planen</v>
      </c>
      <c r="E3" s="82" t="str">
        <f>VLOOKUP($A3,'Kursliste gesamt'!$A$10:$J$400,N$1,0)</f>
        <v>Mi, 11.6.25 - Fr, 13.6.25, 08.30 - 16.30 Uhr (Anmeldeschluss: 15.5.25)</v>
      </c>
      <c r="F3" s="82" t="str">
        <f>VLOOKUP($A3,'Kursliste gesamt'!$A$10:$J$400,O$1,0)</f>
        <v>US, Z 2</v>
      </c>
      <c r="G3" s="82">
        <f>VLOOKUP($A3,'Kursliste gesamt'!$A$10:$J$400,P$1,0)</f>
        <v>18</v>
      </c>
      <c r="H3" s="82">
        <f>VLOOKUP($A3,'Kursliste gesamt'!$A$10:$J$400,Q$1,0)</f>
        <v>396</v>
      </c>
      <c r="I3" s="82">
        <f>VLOOKUP($A3,'Kursliste gesamt'!$A$10:$J$400,R$1,0)</f>
        <v>158.4</v>
      </c>
      <c r="J3" s="82">
        <f>VLOOKUP($A3,'Kursliste gesamt'!$A$10:$J$400,S$1,0)</f>
        <v>237.6</v>
      </c>
      <c r="K3" s="112"/>
    </row>
    <row r="4" spans="1:19" ht="48">
      <c r="A4" s="139" t="s">
        <v>876</v>
      </c>
      <c r="B4" s="82" t="str">
        <f>VLOOKUP($A4,'Kursliste gesamt'!$A$10:$J$400,K$1,0)</f>
        <v>11</v>
      </c>
      <c r="C4" s="82" t="str">
        <f>VLOOKUP($A4,'Kursliste gesamt'!$A$10:$J$400,L$1,0)</f>
        <v>SZ</v>
      </c>
      <c r="D4" s="82" t="str">
        <f>VLOOKUP($A4,'Kursliste gesamt'!$A$10:$J$400,M$1,0)</f>
        <v>Mein erstes Jahr als Lehrperson</v>
      </c>
      <c r="E4" s="82" t="str">
        <f>VLOOKUP($A4,'Kursliste gesamt'!$A$10:$J$400,N$1,0)</f>
        <v>Di, 2.9., 23.9., 4.11., 25.11.25, Do, 15.1., 5.2., 12.3., 23.4.26, 17.30 - 19.00 Uhr (Online-Kurs)</v>
      </c>
      <c r="F4" s="82" t="str">
        <f>VLOOKUP($A4,'Kursliste gesamt'!$A$10:$J$400,O$1,0)</f>
        <v>LP</v>
      </c>
      <c r="G4" s="82">
        <f>VLOOKUP($A4,'Kursliste gesamt'!$A$10:$J$400,P$1,0)</f>
        <v>12</v>
      </c>
      <c r="H4" s="82">
        <f>VLOOKUP($A4,'Kursliste gesamt'!$A$10:$J$400,Q$1,0)</f>
        <v>264</v>
      </c>
      <c r="I4" s="82">
        <f>VLOOKUP($A4,'Kursliste gesamt'!$A$10:$J$400,R$1,0)</f>
        <v>105.60000000000001</v>
      </c>
      <c r="J4" s="82">
        <f>VLOOKUP($A4,'Kursliste gesamt'!$A$10:$J$400,S$1,0)</f>
        <v>158.39999999999998</v>
      </c>
      <c r="K4" s="112"/>
    </row>
    <row r="5" spans="1:19" ht="24">
      <c r="A5" s="139" t="s">
        <v>877</v>
      </c>
      <c r="B5" s="82" t="str">
        <f>VLOOKUP($A5,'Kursliste gesamt'!$A$10:$J$400,K$1,0)</f>
        <v>11</v>
      </c>
      <c r="C5" s="82" t="str">
        <f>VLOOKUP($A5,'Kursliste gesamt'!$A$10:$J$400,L$1,0)</f>
        <v>SZ</v>
      </c>
      <c r="D5" s="82" t="str">
        <f>VLOOKUP($A5,'Kursliste gesamt'!$A$10:$J$400,M$1,0)</f>
        <v>«Starter Kit» – ein Angebot für Unterrichtende ohne Lehrdiplom</v>
      </c>
      <c r="E5" s="82" t="str">
        <f>VLOOKUP($A5,'Kursliste gesamt'!$A$10:$J$400,N$1,0)</f>
        <v>Mo, 30.6.25 - Fr, 4.7.25, 09.00 - 16.30 Uhr</v>
      </c>
      <c r="F5" s="82" t="str">
        <f>VLOOKUP($A5,'Kursliste gesamt'!$A$10:$J$400,O$1,0)</f>
        <v>Z 1 - 3 (ohne Lehrdiplom)</v>
      </c>
      <c r="G5" s="82">
        <f>VLOOKUP($A5,'Kursliste gesamt'!$A$10:$J$400,P$1,0)</f>
        <v>30</v>
      </c>
      <c r="H5" s="82">
        <f>VLOOKUP($A5,'Kursliste gesamt'!$A$10:$J$400,Q$1,0)</f>
        <v>660</v>
      </c>
      <c r="I5" s="82">
        <f>VLOOKUP($A5,'Kursliste gesamt'!$A$10:$J$400,R$1,0)</f>
        <v>264</v>
      </c>
      <c r="J5" s="82">
        <f>VLOOKUP($A5,'Kursliste gesamt'!$A$10:$J$400,S$1,0)</f>
        <v>396</v>
      </c>
      <c r="K5" s="112"/>
    </row>
    <row r="6" spans="1:19" ht="36">
      <c r="A6" s="137" t="s">
        <v>873</v>
      </c>
      <c r="B6" s="82" t="str">
        <f>VLOOKUP($A6,'Kursliste gesamt'!$A$10:$J$400,K$1,0)</f>
        <v>11</v>
      </c>
      <c r="C6" s="82" t="str">
        <f>VLOOKUP($A6,'Kursliste gesamt'!$A$10:$J$400,L$1,0)</f>
        <v>SZ</v>
      </c>
      <c r="D6" s="82" t="str">
        <f>VLOOKUP($A6,'Kursliste gesamt'!$A$10:$J$400,M$1,0)</f>
        <v>«Starter Kit Sonderpädagogik» – ein Angebot für Unterrichtende ohne Lehrdiplom an Sonderschulen</v>
      </c>
      <c r="E6" s="82" t="str">
        <f>VLOOKUP($A6,'Kursliste gesamt'!$A$10:$J$400,N$1,0)</f>
        <v>Mo, 30.6.25 - Fr, 4.7.25, 09.00 - 16.30 Uhr</v>
      </c>
      <c r="F6" s="82" t="str">
        <f>VLOOKUP($A6,'Kursliste gesamt'!$A$10:$J$400,O$1,0)</f>
        <v>Z 1 - 3 (ohne Lehrdiplom)</v>
      </c>
      <c r="G6" s="82">
        <f>VLOOKUP($A6,'Kursliste gesamt'!$A$10:$J$400,P$1,0)</f>
        <v>30</v>
      </c>
      <c r="H6" s="82">
        <f>VLOOKUP($A6,'Kursliste gesamt'!$A$10:$J$400,Q$1,0)</f>
        <v>660</v>
      </c>
      <c r="I6" s="82">
        <f>VLOOKUP($A6,'Kursliste gesamt'!$A$10:$J$400,R$1,0)</f>
        <v>264</v>
      </c>
      <c r="J6" s="82">
        <f>VLOOKUP($A6,'Kursliste gesamt'!$A$10:$J$400,S$1,0)</f>
        <v>396</v>
      </c>
      <c r="K6" s="112"/>
    </row>
    <row r="7" spans="1:19" ht="24.75">
      <c r="A7" s="168" t="s">
        <v>878</v>
      </c>
      <c r="B7" s="82" t="str">
        <f>VLOOKUP($A7,'Kursliste gesamt'!$A$10:$J$400,K$1,0)</f>
        <v>12</v>
      </c>
      <c r="C7" s="82" t="str">
        <f>VLOOKUP($A7,'Kursliste gesamt'!$A$10:$J$400,L$1,0)</f>
        <v>SZ</v>
      </c>
      <c r="D7" s="82" t="str">
        <f>VLOOKUP($A7,'Kursliste gesamt'!$A$10:$J$400,M$1,0)</f>
        <v>Pensionierungsplanung – individuelle Möglichkeiten kennen und nutzen</v>
      </c>
      <c r="E7" s="82" t="str">
        <f>VLOOKUP($A7,'Kursliste gesamt'!$A$10:$J$400,N$1,0)</f>
        <v>Mi, 29.10.25, 13.45 - 18.00 Uhr</v>
      </c>
      <c r="F7" s="82" t="str">
        <f>VLOOKUP($A7,'Kursliste gesamt'!$A$10:$J$400,O$1,0)</f>
        <v>Alle</v>
      </c>
      <c r="G7" s="82">
        <f>VLOOKUP($A7,'Kursliste gesamt'!$A$10:$J$400,P$1,0)</f>
        <v>4.25</v>
      </c>
      <c r="H7" s="82">
        <f>VLOOKUP($A7,'Kursliste gesamt'!$A$10:$J$400,Q$1,0)</f>
        <v>93.5</v>
      </c>
      <c r="I7" s="82">
        <f>VLOOKUP($A7,'Kursliste gesamt'!$A$10:$J$400,R$1,0)</f>
        <v>37.4</v>
      </c>
      <c r="J7" s="82">
        <f>VLOOKUP($A7,'Kursliste gesamt'!$A$10:$J$400,S$1,0)</f>
        <v>56.1</v>
      </c>
    </row>
    <row r="8" spans="1:19" ht="24.75">
      <c r="A8" s="168" t="s">
        <v>879</v>
      </c>
      <c r="B8" s="82" t="str">
        <f>VLOOKUP($A8,'Kursliste gesamt'!$A$10:$J$400,K$1,0)</f>
        <v>14</v>
      </c>
      <c r="C8" s="82" t="str">
        <f>VLOOKUP($A8,'Kursliste gesamt'!$A$10:$J$400,L$1,0)</f>
        <v>SZ</v>
      </c>
      <c r="D8" s="82" t="str">
        <f>VLOOKUP($A8,'Kursliste gesamt'!$A$10:$J$400,M$1,0)</f>
        <v>Elterngespräche, die begeistern!</v>
      </c>
      <c r="E8" s="82" t="str">
        <f>VLOOKUP($A8,'Kursliste gesamt'!$A$10:$J$400,N$1,0)</f>
        <v>Sa, 22.11.25, 09.00 - 16.00 Uhr</v>
      </c>
      <c r="F8" s="82" t="str">
        <f>VLOOKUP($A8,'Kursliste gesamt'!$A$10:$J$400,O$1,0)</f>
        <v>LP</v>
      </c>
      <c r="G8" s="82">
        <f>VLOOKUP($A8,'Kursliste gesamt'!$A$10:$J$400,P$1,0)</f>
        <v>6</v>
      </c>
      <c r="H8" s="82">
        <f>VLOOKUP($A8,'Kursliste gesamt'!$A$10:$J$400,Q$1,0)</f>
        <v>132</v>
      </c>
      <c r="I8" s="82">
        <f>VLOOKUP($A8,'Kursliste gesamt'!$A$10:$J$400,R$1,0)</f>
        <v>52.800000000000004</v>
      </c>
      <c r="J8" s="82">
        <f>VLOOKUP($A8,'Kursliste gesamt'!$A$10:$J$400,S$1,0)</f>
        <v>79.199999999999989</v>
      </c>
    </row>
    <row r="9" spans="1:19" ht="72.75">
      <c r="A9" s="168" t="s">
        <v>874</v>
      </c>
      <c r="B9" s="82" t="str">
        <f>VLOOKUP($A9,'Kursliste gesamt'!$A$10:$J$400,K$1,0)</f>
        <v>16</v>
      </c>
      <c r="C9" s="82" t="str">
        <f>VLOOKUP($A9,'Kursliste gesamt'!$A$10:$J$400,L$1,0)</f>
        <v>SZ</v>
      </c>
      <c r="D9" s="82" t="str">
        <f>VLOOKUP($A9,'Kursliste gesamt'!$A$10:$J$400,M$1,0)</f>
        <v>Grundausbildung Praxislehrperson für die berufspraktische Ausbildung (Kostenübernahmen sind mit der LWB OW zu klären)</v>
      </c>
      <c r="E9" s="82" t="str">
        <f>VLOOKUP($A9,'Kursliste gesamt'!$A$10:$J$400,N$1,0)</f>
        <v>Mi, 11.6.25, 13.30 - 16.30 Uhr; Mo, 7.7.25 - Mi, 9.7.25, 08.30 - 16.30 Uhr; Di, 20.1.26, 08.30 - 16.30 Uhr; Mi, 4.3.26, 08.30 - 16.30 Uhr</v>
      </c>
      <c r="F9" s="82" t="str">
        <f>VLOOKUP($A9,'Kursliste gesamt'!$A$10:$J$400,O$1,0)</f>
        <v>Z 1 + 2</v>
      </c>
      <c r="G9" s="82">
        <f>VLOOKUP($A9,'Kursliste gesamt'!$A$10:$J$400,P$1,0)</f>
        <v>49</v>
      </c>
      <c r="H9" s="82">
        <f>VLOOKUP($A9,'Kursliste gesamt'!$A$10:$J$400,Q$1,0)</f>
        <v>0</v>
      </c>
      <c r="I9" s="82">
        <f>VLOOKUP($A9,'Kursliste gesamt'!$A$10:$J$400,R$1,0)</f>
        <v>0</v>
      </c>
      <c r="J9" s="82">
        <f>VLOOKUP($A9,'Kursliste gesamt'!$A$10:$J$400,S$1,0)</f>
        <v>0</v>
      </c>
    </row>
    <row r="10" spans="1:19" ht="24.75">
      <c r="A10" s="168" t="s">
        <v>880</v>
      </c>
      <c r="B10" s="82" t="str">
        <f>VLOOKUP($A10,'Kursliste gesamt'!$A$10:$J$400,K$1,0)</f>
        <v>21</v>
      </c>
      <c r="C10" s="82" t="str">
        <f>VLOOKUP($A10,'Kursliste gesamt'!$A$10:$J$400,L$1,0)</f>
        <v>SZ</v>
      </c>
      <c r="D10" s="82" t="str">
        <f>VLOOKUP($A10,'Kursliste gesamt'!$A$10:$J$400,M$1,0)</f>
        <v>Hilfe, in meiner Klasse wird gemobbt</v>
      </c>
      <c r="E10" s="82" t="str">
        <f>VLOOKUP($A10,'Kursliste gesamt'!$A$10:$J$400,N$1,0)</f>
        <v>Sa, 18.10.25, 09.00 - 16.00 Uhr</v>
      </c>
      <c r="F10" s="82" t="str">
        <f>VLOOKUP($A10,'Kursliste gesamt'!$A$10:$J$400,O$1,0)</f>
        <v>Alle</v>
      </c>
      <c r="G10" s="82">
        <f>VLOOKUP($A10,'Kursliste gesamt'!$A$10:$J$400,P$1,0)</f>
        <v>6</v>
      </c>
      <c r="H10" s="82">
        <f>VLOOKUP($A10,'Kursliste gesamt'!$A$10:$J$400,Q$1,0)</f>
        <v>132</v>
      </c>
      <c r="I10" s="82">
        <f>VLOOKUP($A10,'Kursliste gesamt'!$A$10:$J$400,R$1,0)</f>
        <v>52.800000000000004</v>
      </c>
      <c r="J10" s="82">
        <f>VLOOKUP($A10,'Kursliste gesamt'!$A$10:$J$400,S$1,0)</f>
        <v>79.199999999999989</v>
      </c>
    </row>
    <row r="11" spans="1:19" ht="36.75">
      <c r="A11" s="168" t="s">
        <v>881</v>
      </c>
      <c r="B11" s="82" t="str">
        <f>VLOOKUP($A11,'Kursliste gesamt'!$A$10:$J$400,K$1,0)</f>
        <v>23</v>
      </c>
      <c r="C11" s="82" t="str">
        <f>VLOOKUP($A11,'Kursliste gesamt'!$A$10:$J$400,L$1,0)</f>
        <v>SZ</v>
      </c>
      <c r="D11" s="82" t="str">
        <f>VLOOKUP($A11,'Kursliste gesamt'!$A$10:$J$400,M$1,0)</f>
        <v>Mit einer «Werkzeugkiste» zum selbstgesteuerten Lernen</v>
      </c>
      <c r="E11" s="82" t="str">
        <f>VLOOKUP($A11,'Kursliste gesamt'!$A$10:$J$400,N$1,0)</f>
        <v>Sa, 21.3.26, 08.30 - 16.30 Uhr; Sa, 23.5.26, 08.30 - 11.30 Uhr</v>
      </c>
      <c r="F11" s="82" t="str">
        <f>VLOOKUP($A11,'Kursliste gesamt'!$A$10:$J$400,O$1,0)</f>
        <v>Z 1 + 2</v>
      </c>
      <c r="G11" s="82">
        <f>VLOOKUP($A11,'Kursliste gesamt'!$A$10:$J$400,P$1,0)</f>
        <v>9</v>
      </c>
      <c r="H11" s="82">
        <f>VLOOKUP($A11,'Kursliste gesamt'!$A$10:$J$400,Q$1,0)</f>
        <v>198</v>
      </c>
      <c r="I11" s="82">
        <f>VLOOKUP($A11,'Kursliste gesamt'!$A$10:$J$400,R$1,0)</f>
        <v>79.2</v>
      </c>
      <c r="J11" s="82">
        <f>VLOOKUP($A11,'Kursliste gesamt'!$A$10:$J$400,S$1,0)</f>
        <v>118.8</v>
      </c>
    </row>
    <row r="12" spans="1:19" ht="24.75">
      <c r="A12" s="168" t="s">
        <v>875</v>
      </c>
      <c r="B12" s="82" t="str">
        <f>VLOOKUP($A12,'Kursliste gesamt'!$A$10:$J$400,K$1,0)</f>
        <v>24</v>
      </c>
      <c r="C12" s="82" t="str">
        <f>VLOOKUP($A12,'Kursliste gesamt'!$A$10:$J$400,L$1,0)</f>
        <v>SZ</v>
      </c>
      <c r="D12" s="82" t="str">
        <f>VLOOKUP($A12,'Kursliste gesamt'!$A$10:$J$400,M$1,0)</f>
        <v>Churermodell – eine Möglichkeit der Differenzierung im Unterricht</v>
      </c>
      <c r="E12" s="82" t="str">
        <f>VLOOKUP($A12,'Kursliste gesamt'!$A$10:$J$400,N$1,0)</f>
        <v>Sa, 15.11.25, 09.00 - 16.00 Uhr</v>
      </c>
      <c r="F12" s="82" t="str">
        <f>VLOOKUP($A12,'Kursliste gesamt'!$A$10:$J$400,O$1,0)</f>
        <v>PS, Sek I, SHP</v>
      </c>
      <c r="G12" s="82">
        <f>VLOOKUP($A12,'Kursliste gesamt'!$A$10:$J$400,P$1,0)</f>
        <v>6</v>
      </c>
      <c r="H12" s="82">
        <f>VLOOKUP($A12,'Kursliste gesamt'!$A$10:$J$400,Q$1,0)</f>
        <v>132</v>
      </c>
      <c r="I12" s="82">
        <f>VLOOKUP($A12,'Kursliste gesamt'!$A$10:$J$400,R$1,0)</f>
        <v>52.800000000000004</v>
      </c>
      <c r="J12" s="82">
        <f>VLOOKUP($A12,'Kursliste gesamt'!$A$10:$J$400,S$1,0)</f>
        <v>79.199999999999989</v>
      </c>
    </row>
    <row r="13" spans="1:19" ht="24.75">
      <c r="A13" s="168" t="s">
        <v>882</v>
      </c>
      <c r="B13" s="82" t="str">
        <f>VLOOKUP($A13,'Kursliste gesamt'!$A$10:$J$400,K$1,0)</f>
        <v>36</v>
      </c>
      <c r="C13" s="82" t="str">
        <f>VLOOKUP($A13,'Kursliste gesamt'!$A$10:$J$400,L$1,0)</f>
        <v>SZ</v>
      </c>
      <c r="D13" s="82" t="str">
        <f>VLOOKUP($A13,'Kursliste gesamt'!$A$10:$J$400,M$1,0)</f>
        <v>Reismühle Nutrex: Einblicke in die Produktions- und Wertschöpfungskette Reis</v>
      </c>
      <c r="E13" s="82" t="str">
        <f>VLOOKUP($A13,'Kursliste gesamt'!$A$10:$J$400,N$1,0)</f>
        <v>Mi, 19.11.25, 13.30 - 17.00 Uhr</v>
      </c>
      <c r="F13" s="82" t="str">
        <f>VLOOKUP($A13,'Kursliste gesamt'!$A$10:$J$400,O$1,0)</f>
        <v>Z 3</v>
      </c>
      <c r="G13" s="82">
        <f>VLOOKUP($A13,'Kursliste gesamt'!$A$10:$J$400,P$1,0)</f>
        <v>3.5</v>
      </c>
      <c r="H13" s="82">
        <f>VLOOKUP($A13,'Kursliste gesamt'!$A$10:$J$400,Q$1,0)</f>
        <v>77</v>
      </c>
      <c r="I13" s="82">
        <f>VLOOKUP($A13,'Kursliste gesamt'!$A$10:$J$400,R$1,0)</f>
        <v>30.8</v>
      </c>
      <c r="J13" s="82">
        <f>VLOOKUP($A13,'Kursliste gesamt'!$A$10:$J$400,S$1,0)</f>
        <v>46.2</v>
      </c>
    </row>
    <row r="14" spans="1:19" ht="24.75">
      <c r="A14" s="168" t="s">
        <v>883</v>
      </c>
      <c r="B14" s="82" t="str">
        <f>VLOOKUP($A14,'Kursliste gesamt'!$A$10:$J$400,K$1,0)</f>
        <v>51</v>
      </c>
      <c r="C14" s="82" t="str">
        <f>VLOOKUP($A14,'Kursliste gesamt'!$A$10:$J$400,L$1,0)</f>
        <v>SZ</v>
      </c>
      <c r="D14" s="82" t="str">
        <f>VLOOKUP($A14,'Kursliste gesamt'!$A$10:$J$400,M$1,0)</f>
        <v>Inklusion in der Praxis – Best Practice für den (Regel) Schulalltag</v>
      </c>
      <c r="E14" s="82" t="str">
        <f>VLOOKUP($A14,'Kursliste gesamt'!$A$10:$J$400,N$1,0)</f>
        <v>Mi, 27.8., 17.9.25, 14.00 - 17.00 Uhr</v>
      </c>
      <c r="F14" s="82" t="str">
        <f>VLOOKUP($A14,'Kursliste gesamt'!$A$10:$J$400,O$1,0)</f>
        <v>Z 1 + 2, SHP, DaZ</v>
      </c>
      <c r="G14" s="82">
        <f>VLOOKUP($A14,'Kursliste gesamt'!$A$10:$J$400,P$1,0)</f>
        <v>6</v>
      </c>
      <c r="H14" s="82">
        <f>VLOOKUP($A14,'Kursliste gesamt'!$A$10:$J$400,Q$1,0)</f>
        <v>132</v>
      </c>
      <c r="I14" s="82">
        <f>VLOOKUP($A14,'Kursliste gesamt'!$A$10:$J$400,R$1,0)</f>
        <v>52.800000000000004</v>
      </c>
      <c r="J14" s="82">
        <f>VLOOKUP($A14,'Kursliste gesamt'!$A$10:$J$400,S$1,0)</f>
        <v>79.199999999999989</v>
      </c>
    </row>
  </sheetData>
  <sortState xmlns:xlrd2="http://schemas.microsoft.com/office/spreadsheetml/2017/richdata2" ref="A3:E5">
    <sortCondition ref="A3:A5"/>
  </sortState>
  <conditionalFormatting sqref="A1:A2">
    <cfRule type="duplicateValues" dxfId="10" priority="1"/>
  </conditionalFormatting>
  <conditionalFormatting sqref="A3:A4">
    <cfRule type="duplicateValues" dxfId="9" priority="489"/>
  </conditionalFormatting>
  <conditionalFormatting sqref="A3:A5">
    <cfRule type="duplicateValues" dxfId="8" priority="492"/>
  </conditionalFormatting>
  <conditionalFormatting sqref="A5">
    <cfRule type="duplicateValues" dxfId="7" priority="491"/>
  </conditionalFormatting>
  <conditionalFormatting sqref="B1">
    <cfRule type="duplicateValues" dxfId="6" priority="207"/>
  </conditionalFormatting>
  <conditionalFormatting sqref="K2">
    <cfRule type="duplicateValues" dxfId="5" priority="3"/>
  </conditionalFormatting>
  <conditionalFormatting sqref="M2">
    <cfRule type="duplicateValues" dxfId="4" priority="2"/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8</vt:i4>
      </vt:variant>
    </vt:vector>
  </HeadingPairs>
  <TitlesOfParts>
    <vt:vector size="19" baseType="lpstr">
      <vt:lpstr>Formular</vt:lpstr>
      <vt:lpstr>Kursliste gesamt</vt:lpstr>
      <vt:lpstr>Kanton</vt:lpstr>
      <vt:lpstr>Schulen</vt:lpstr>
      <vt:lpstr>NW</vt:lpstr>
      <vt:lpstr>OW</vt:lpstr>
      <vt:lpstr>UR</vt:lpstr>
      <vt:lpstr>LU</vt:lpstr>
      <vt:lpstr>SZ</vt:lpstr>
      <vt:lpstr>ZG</vt:lpstr>
      <vt:lpstr>Zusammenfassung</vt:lpstr>
      <vt:lpstr>D_LU</vt:lpstr>
      <vt:lpstr>D_NW</vt:lpstr>
      <vt:lpstr>D_OW</vt:lpstr>
      <vt:lpstr>D_SZ</vt:lpstr>
      <vt:lpstr>D_UR</vt:lpstr>
      <vt:lpstr>D_ZG</vt:lpstr>
      <vt:lpstr>'Kursliste gesamt'!Drucktitel</vt:lpstr>
      <vt:lpstr>Schulen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Zurfluh</dc:creator>
  <cp:keywords/>
  <dc:description/>
  <cp:lastModifiedBy>von Rotz Marie-Theres</cp:lastModifiedBy>
  <cp:revision/>
  <cp:lastPrinted>2025-04-09T11:23:37Z</cp:lastPrinted>
  <dcterms:created xsi:type="dcterms:W3CDTF">2013-12-04T19:41:27Z</dcterms:created>
  <dcterms:modified xsi:type="dcterms:W3CDTF">2025-04-14T12:45:23Z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CS AutoSave">
    <vt:lpwstr/>
  </property>
</Properties>
</file>