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DOW25\Desktop\"/>
    </mc:Choice>
  </mc:AlternateContent>
  <xr:revisionPtr revIDLastSave="0" documentId="8_{AA1F9E55-CFC6-4A47-AC66-F276C6D10FF6}" xr6:coauthVersionLast="47" xr6:coauthVersionMax="47" xr10:uidLastSave="{00000000-0000-0000-0000-000000000000}"/>
  <bookViews>
    <workbookView xWindow="570" yWindow="-120" windowWidth="28350" windowHeight="17640" firstSheet="1" activeTab="1" xr2:uid="{00000000-000D-0000-FFFF-FFFF00000000}"/>
  </bookViews>
  <sheets>
    <sheet name="Grundsatz" sheetId="6" state="hidden" r:id="rId1"/>
    <sheet name="Berechnungsformular" sheetId="3" r:id="rId2"/>
    <sheet name="Formeln" sheetId="4" state="hidden" r:id="rId3"/>
    <sheet name="Selbstbehalt-Tabelle" sheetId="5" state="hidden" r:id="rId4"/>
  </sheets>
  <definedNames>
    <definedName name="_xlnm.Print_Area" localSheetId="1">Berechnungsformular!$A$1:$U$70</definedName>
    <definedName name="_xlnm.Print_Area" localSheetId="2">Formeln!$A$1:$U$70</definedName>
    <definedName name="_xlnm.Print_Area" localSheetId="3">'Selbstbehalt-Tabelle'!$A$1:$U$52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5" l="1"/>
  <c r="C2" i="5"/>
  <c r="A3" i="5"/>
  <c r="A4" i="5" s="1"/>
  <c r="C3" i="5" l="1"/>
  <c r="C4" i="5"/>
  <c r="A5" i="5"/>
  <c r="A6" i="5" s="1"/>
  <c r="A7" i="5" s="1"/>
  <c r="C6" i="5" l="1"/>
  <c r="C5" i="5"/>
  <c r="C7" i="5"/>
  <c r="A8" i="5"/>
  <c r="J53" i="4"/>
  <c r="J54" i="4" s="1"/>
  <c r="M51" i="4"/>
  <c r="M50" i="4"/>
  <c r="R41" i="4"/>
  <c r="AA38" i="4"/>
  <c r="R37" i="4"/>
  <c r="C37" i="4"/>
  <c r="R36" i="4"/>
  <c r="M28" i="4"/>
  <c r="M30" i="4" s="1"/>
  <c r="M7" i="4"/>
  <c r="M28" i="3"/>
  <c r="M30" i="3" s="1"/>
  <c r="A9" i="5" l="1"/>
  <c r="C8" i="5"/>
  <c r="R30" i="4"/>
  <c r="R38" i="4" s="1"/>
  <c r="R42" i="4" s="1"/>
  <c r="R33" i="4"/>
  <c r="R36" i="3"/>
  <c r="A10" i="5" l="1"/>
  <c r="C9" i="5"/>
  <c r="M57" i="4"/>
  <c r="C37" i="3"/>
  <c r="J53" i="3" s="1"/>
  <c r="J54" i="3" s="1"/>
  <c r="M7" i="3"/>
  <c r="R37" i="3"/>
  <c r="R41" i="3"/>
  <c r="M50" i="3"/>
  <c r="M51" i="3"/>
  <c r="AA38" i="3"/>
  <c r="A11" i="5" l="1"/>
  <c r="C10" i="5"/>
  <c r="R52" i="4"/>
  <c r="N52" i="4"/>
  <c r="I58" i="4"/>
  <c r="O58" i="4" s="1"/>
  <c r="M52" i="4"/>
  <c r="S53" i="4"/>
  <c r="R53" i="4"/>
  <c r="N53" i="4"/>
  <c r="M53" i="4"/>
  <c r="S52" i="4"/>
  <c r="R54" i="4"/>
  <c r="S54" i="4"/>
  <c r="N54" i="4"/>
  <c r="M54" i="4"/>
  <c r="R33" i="3"/>
  <c r="R30" i="3"/>
  <c r="A12" i="5" l="1"/>
  <c r="C11" i="5"/>
  <c r="O55" i="4"/>
  <c r="R59" i="4" s="1"/>
  <c r="R61" i="4" s="1"/>
  <c r="R38" i="3"/>
  <c r="A13" i="5" l="1"/>
  <c r="C12" i="5"/>
  <c r="R42" i="3"/>
  <c r="M57" i="3" l="1"/>
  <c r="I58" i="3" s="1"/>
  <c r="O58" i="3" s="1"/>
  <c r="A14" i="5"/>
  <c r="C13" i="5"/>
  <c r="N52" i="3" l="1"/>
  <c r="S52" i="3"/>
  <c r="M53" i="3"/>
  <c r="M52" i="3"/>
  <c r="M54" i="3"/>
  <c r="S54" i="3"/>
  <c r="N54" i="3"/>
  <c r="S53" i="3"/>
  <c r="R52" i="3"/>
  <c r="R53" i="3"/>
  <c r="N53" i="3"/>
  <c r="R54" i="3"/>
  <c r="A15" i="5"/>
  <c r="C14" i="5"/>
  <c r="O55" i="3" l="1"/>
  <c r="R59" i="3" s="1"/>
  <c r="R61" i="3" s="1"/>
  <c r="A16" i="5"/>
  <c r="C15" i="5"/>
  <c r="A17" i="5" l="1"/>
  <c r="C16" i="5"/>
  <c r="A18" i="5" l="1"/>
  <c r="C17" i="5"/>
  <c r="A19" i="5" l="1"/>
  <c r="C18" i="5"/>
  <c r="A20" i="5" l="1"/>
  <c r="C19" i="5"/>
  <c r="C20" i="5" l="1"/>
  <c r="A21" i="5"/>
  <c r="C21" i="5" l="1"/>
  <c r="A22" i="5"/>
  <c r="C22" i="5" l="1"/>
  <c r="A23" i="5"/>
  <c r="C23" i="5" l="1"/>
  <c r="A24" i="5"/>
  <c r="C24" i="5" l="1"/>
  <c r="A25" i="5"/>
  <c r="A26" i="5" l="1"/>
  <c r="C25" i="5"/>
  <c r="A27" i="5" l="1"/>
  <c r="C26" i="5"/>
  <c r="A28" i="5" l="1"/>
  <c r="C27" i="5"/>
  <c r="A29" i="5" l="1"/>
  <c r="C28" i="5"/>
  <c r="C29" i="5" l="1"/>
  <c r="A30" i="5"/>
  <c r="A31" i="5" l="1"/>
  <c r="C30" i="5"/>
  <c r="A32" i="5" l="1"/>
  <c r="C31" i="5"/>
  <c r="A33" i="5" l="1"/>
  <c r="C32" i="5"/>
  <c r="A34" i="5" l="1"/>
  <c r="C33" i="5"/>
  <c r="A35" i="5" l="1"/>
  <c r="C34" i="5"/>
  <c r="A36" i="5" l="1"/>
  <c r="C35" i="5"/>
  <c r="A37" i="5" l="1"/>
  <c r="C36" i="5"/>
  <c r="A38" i="5" l="1"/>
  <c r="C37" i="5"/>
  <c r="A39" i="5" l="1"/>
  <c r="C38" i="5"/>
  <c r="C39" i="5" l="1"/>
  <c r="A40" i="5"/>
  <c r="A41" i="5" l="1"/>
  <c r="C40" i="5"/>
  <c r="A42" i="5" l="1"/>
  <c r="C41" i="5"/>
  <c r="C42" i="5" l="1"/>
  <c r="A43" i="5"/>
  <c r="C43" i="5" l="1"/>
  <c r="A44" i="5"/>
  <c r="A45" i="5" l="1"/>
  <c r="C44" i="5"/>
  <c r="A46" i="5" l="1"/>
  <c r="C45" i="5"/>
  <c r="C46" i="5" l="1"/>
  <c r="A47" i="5"/>
  <c r="C47" i="5" l="1"/>
  <c r="A48" i="5"/>
  <c r="C48" i="5" l="1"/>
  <c r="A49" i="5"/>
  <c r="C49" i="5" l="1"/>
  <c r="A50" i="5"/>
  <c r="C50" i="5" l="1"/>
  <c r="A51" i="5"/>
  <c r="C51" i="5" l="1"/>
  <c r="A52" i="5"/>
  <c r="C52" i="5" l="1"/>
  <c r="D3" i="5"/>
  <c r="D4" i="5" l="1"/>
  <c r="F3" i="5"/>
  <c r="F4" i="5" l="1"/>
  <c r="D5" i="5"/>
  <c r="F5" i="5" l="1"/>
  <c r="D6" i="5"/>
  <c r="F6" i="5" l="1"/>
  <c r="D7" i="5"/>
  <c r="D8" i="5" l="1"/>
  <c r="F7" i="5"/>
  <c r="F8" i="5" l="1"/>
  <c r="D9" i="5"/>
  <c r="F9" i="5" l="1"/>
  <c r="D10" i="5"/>
  <c r="F10" i="5" l="1"/>
  <c r="D11" i="5"/>
  <c r="F11" i="5" l="1"/>
  <c r="D12" i="5"/>
  <c r="F12" i="5" l="1"/>
  <c r="D13" i="5"/>
  <c r="F13" i="5" l="1"/>
  <c r="D14" i="5"/>
  <c r="F14" i="5" l="1"/>
  <c r="D15" i="5"/>
  <c r="F15" i="5" l="1"/>
  <c r="D16" i="5"/>
  <c r="F16" i="5" l="1"/>
  <c r="D17" i="5"/>
  <c r="F17" i="5" l="1"/>
  <c r="D18" i="5"/>
  <c r="F18" i="5" l="1"/>
  <c r="D19" i="5"/>
  <c r="F19" i="5" l="1"/>
  <c r="D20" i="5"/>
  <c r="D21" i="5" l="1"/>
  <c r="F20" i="5"/>
  <c r="F21" i="5" l="1"/>
  <c r="D22" i="5"/>
  <c r="F22" i="5" l="1"/>
  <c r="D23" i="5"/>
  <c r="F23" i="5" l="1"/>
  <c r="D24" i="5"/>
  <c r="F24" i="5" l="1"/>
  <c r="D25" i="5"/>
  <c r="D26" i="5" l="1"/>
  <c r="F25" i="5"/>
  <c r="D27" i="5" l="1"/>
  <c r="F26" i="5"/>
  <c r="F27" i="5" l="1"/>
  <c r="D28" i="5"/>
  <c r="D29" i="5" l="1"/>
  <c r="F28" i="5"/>
  <c r="D30" i="5" l="1"/>
  <c r="F29" i="5"/>
  <c r="F30" i="5" l="1"/>
  <c r="D31" i="5"/>
  <c r="F31" i="5" l="1"/>
  <c r="D32" i="5"/>
  <c r="F32" i="5" l="1"/>
  <c r="D33" i="5"/>
  <c r="F33" i="5" l="1"/>
  <c r="D34" i="5"/>
  <c r="F34" i="5" l="1"/>
  <c r="D35" i="5"/>
  <c r="F35" i="5" l="1"/>
  <c r="D36" i="5"/>
  <c r="D37" i="5" l="1"/>
  <c r="F36" i="5"/>
  <c r="F37" i="5" l="1"/>
  <c r="D38" i="5"/>
  <c r="F38" i="5" l="1"/>
  <c r="D39" i="5"/>
  <c r="D40" i="5" l="1"/>
  <c r="F39" i="5"/>
  <c r="F40" i="5" l="1"/>
  <c r="D41" i="5"/>
  <c r="D42" i="5" l="1"/>
  <c r="F41" i="5"/>
  <c r="F42" i="5" l="1"/>
  <c r="D43" i="5"/>
  <c r="D44" i="5" l="1"/>
  <c r="F43" i="5"/>
  <c r="D45" i="5" l="1"/>
  <c r="F44" i="5"/>
  <c r="D46" i="5" l="1"/>
  <c r="F45" i="5"/>
  <c r="D47" i="5" l="1"/>
  <c r="F46" i="5"/>
  <c r="F47" i="5" l="1"/>
  <c r="D48" i="5"/>
  <c r="F48" i="5" l="1"/>
  <c r="D49" i="5"/>
  <c r="D50" i="5" l="1"/>
  <c r="F49" i="5"/>
  <c r="F50" i="5" l="1"/>
  <c r="D51" i="5"/>
  <c r="D52" i="5" l="1"/>
  <c r="F51" i="5"/>
  <c r="F52" i="5" l="1"/>
  <c r="G3" i="5"/>
  <c r="I3" i="5" l="1"/>
  <c r="G4" i="5"/>
  <c r="G5" i="5" l="1"/>
  <c r="I4" i="5"/>
  <c r="G6" i="5" l="1"/>
  <c r="I5" i="5"/>
  <c r="I6" i="5" l="1"/>
  <c r="G7" i="5"/>
  <c r="I7" i="5" l="1"/>
  <c r="G8" i="5"/>
  <c r="I8" i="5" l="1"/>
  <c r="G9" i="5"/>
  <c r="I9" i="5" l="1"/>
  <c r="G10" i="5"/>
  <c r="I10" i="5" l="1"/>
  <c r="G11" i="5"/>
  <c r="G12" i="5" l="1"/>
  <c r="I11" i="5"/>
  <c r="G13" i="5" l="1"/>
  <c r="I12" i="5"/>
  <c r="G14" i="5" l="1"/>
  <c r="I13" i="5"/>
  <c r="I14" i="5" l="1"/>
  <c r="G15" i="5"/>
  <c r="G16" i="5" l="1"/>
  <c r="I15" i="5"/>
  <c r="G17" i="5" l="1"/>
  <c r="I16" i="5"/>
  <c r="I17" i="5" l="1"/>
  <c r="G18" i="5"/>
  <c r="G19" i="5" l="1"/>
  <c r="I18" i="5"/>
  <c r="I19" i="5" l="1"/>
  <c r="G20" i="5"/>
  <c r="G21" i="5" l="1"/>
  <c r="I20" i="5"/>
  <c r="I21" i="5" l="1"/>
  <c r="G22" i="5"/>
  <c r="I22" i="5" l="1"/>
  <c r="G23" i="5"/>
  <c r="I23" i="5" l="1"/>
  <c r="G24" i="5"/>
  <c r="I24" i="5" l="1"/>
  <c r="G25" i="5"/>
  <c r="I25" i="5" l="1"/>
  <c r="G26" i="5"/>
  <c r="G27" i="5" l="1"/>
  <c r="I26" i="5"/>
  <c r="G28" i="5" l="1"/>
  <c r="I27" i="5"/>
  <c r="I28" i="5" l="1"/>
  <c r="G29" i="5"/>
  <c r="G30" i="5" l="1"/>
  <c r="I29" i="5"/>
  <c r="G31" i="5" l="1"/>
  <c r="I30" i="5"/>
  <c r="G32" i="5" l="1"/>
  <c r="I31" i="5"/>
  <c r="I32" i="5" l="1"/>
  <c r="G33" i="5"/>
  <c r="G34" i="5" l="1"/>
  <c r="I33" i="5"/>
  <c r="I34" i="5" l="1"/>
  <c r="G35" i="5"/>
  <c r="I35" i="5" l="1"/>
  <c r="G36" i="5"/>
  <c r="G37" i="5" l="1"/>
  <c r="I36" i="5"/>
  <c r="I37" i="5" l="1"/>
  <c r="G38" i="5"/>
  <c r="G39" i="5" l="1"/>
  <c r="I38" i="5"/>
  <c r="G40" i="5" l="1"/>
  <c r="I39" i="5"/>
  <c r="G41" i="5" l="1"/>
  <c r="I40" i="5"/>
  <c r="G42" i="5" l="1"/>
  <c r="I41" i="5"/>
  <c r="I42" i="5" l="1"/>
  <c r="G43" i="5"/>
  <c r="I43" i="5" l="1"/>
  <c r="G44" i="5"/>
  <c r="I44" i="5" l="1"/>
  <c r="G45" i="5"/>
  <c r="I45" i="5" l="1"/>
  <c r="G46" i="5"/>
  <c r="I46" i="5" l="1"/>
  <c r="G47" i="5"/>
  <c r="G48" i="5" l="1"/>
  <c r="I47" i="5"/>
  <c r="G49" i="5" l="1"/>
  <c r="I48" i="5"/>
  <c r="G50" i="5" l="1"/>
  <c r="I49" i="5"/>
  <c r="G51" i="5" l="1"/>
  <c r="I50" i="5"/>
  <c r="I51" i="5" l="1"/>
  <c r="G52" i="5"/>
  <c r="J3" i="5" l="1"/>
  <c r="I52" i="5"/>
  <c r="J4" i="5" l="1"/>
  <c r="L3" i="5"/>
  <c r="L4" i="5" l="1"/>
  <c r="J5" i="5"/>
  <c r="J6" i="5" l="1"/>
  <c r="L5" i="5"/>
  <c r="L6" i="5" l="1"/>
  <c r="J7" i="5"/>
  <c r="J8" i="5" l="1"/>
  <c r="L7" i="5"/>
  <c r="J9" i="5" l="1"/>
  <c r="L8" i="5"/>
  <c r="J10" i="5" l="1"/>
  <c r="L9" i="5"/>
  <c r="L10" i="5" l="1"/>
  <c r="J11" i="5"/>
  <c r="L11" i="5" l="1"/>
  <c r="J12" i="5"/>
  <c r="J13" i="5" l="1"/>
  <c r="L12" i="5"/>
  <c r="J14" i="5" l="1"/>
  <c r="L13" i="5"/>
  <c r="L14" i="5" l="1"/>
  <c r="J15" i="5"/>
  <c r="J16" i="5" l="1"/>
  <c r="L15" i="5"/>
  <c r="J17" i="5" l="1"/>
  <c r="L16" i="5"/>
  <c r="J18" i="5" l="1"/>
  <c r="L17" i="5"/>
  <c r="L18" i="5" l="1"/>
  <c r="J19" i="5"/>
  <c r="J20" i="5" l="1"/>
  <c r="L19" i="5"/>
  <c r="L20" i="5" l="1"/>
  <c r="J21" i="5"/>
  <c r="J22" i="5" l="1"/>
  <c r="L21" i="5"/>
  <c r="J23" i="5" l="1"/>
  <c r="L22" i="5"/>
  <c r="J24" i="5" l="1"/>
  <c r="L23" i="5"/>
  <c r="L24" i="5" l="1"/>
  <c r="J25" i="5"/>
  <c r="L25" i="5" l="1"/>
  <c r="J26" i="5"/>
  <c r="J27" i="5" l="1"/>
  <c r="L26" i="5"/>
  <c r="L27" i="5" l="1"/>
  <c r="J28" i="5"/>
  <c r="J29" i="5" l="1"/>
  <c r="L28" i="5"/>
  <c r="L29" i="5" l="1"/>
  <c r="J30" i="5"/>
  <c r="L30" i="5" l="1"/>
  <c r="J31" i="5"/>
  <c r="J32" i="5" l="1"/>
  <c r="L31" i="5"/>
  <c r="L32" i="5" l="1"/>
  <c r="J33" i="5"/>
  <c r="L33" i="5" l="1"/>
  <c r="J34" i="5"/>
  <c r="L34" i="5" l="1"/>
  <c r="J35" i="5"/>
  <c r="L35" i="5" l="1"/>
  <c r="J36" i="5"/>
  <c r="J37" i="5" l="1"/>
  <c r="L36" i="5"/>
  <c r="L37" i="5" l="1"/>
  <c r="J38" i="5"/>
  <c r="J39" i="5" l="1"/>
  <c r="L38" i="5"/>
  <c r="L39" i="5" l="1"/>
  <c r="J40" i="5"/>
  <c r="L40" i="5" l="1"/>
  <c r="J41" i="5"/>
  <c r="L41" i="5" l="1"/>
  <c r="J42" i="5"/>
  <c r="J43" i="5" l="1"/>
  <c r="L42" i="5"/>
  <c r="L43" i="5" l="1"/>
  <c r="J44" i="5"/>
  <c r="J45" i="5" l="1"/>
  <c r="L44" i="5"/>
  <c r="L45" i="5" l="1"/>
  <c r="J46" i="5"/>
  <c r="J47" i="5" l="1"/>
  <c r="L46" i="5"/>
  <c r="L47" i="5" l="1"/>
  <c r="J48" i="5"/>
  <c r="J49" i="5" l="1"/>
  <c r="L48" i="5"/>
  <c r="L49" i="5" l="1"/>
  <c r="J50" i="5"/>
  <c r="L50" i="5" l="1"/>
  <c r="J51" i="5"/>
  <c r="J52" i="5" l="1"/>
  <c r="L51" i="5"/>
  <c r="L52" i="5" l="1"/>
  <c r="M3" i="5"/>
  <c r="M4" i="5" l="1"/>
  <c r="O3" i="5"/>
  <c r="O4" i="5" l="1"/>
  <c r="M5" i="5"/>
  <c r="M6" i="5" l="1"/>
  <c r="O5" i="5"/>
  <c r="O6" i="5" l="1"/>
  <c r="M7" i="5"/>
  <c r="M8" i="5" l="1"/>
  <c r="O7" i="5"/>
  <c r="O8" i="5" l="1"/>
  <c r="M9" i="5"/>
  <c r="O9" i="5" l="1"/>
  <c r="M10" i="5"/>
  <c r="O10" i="5" l="1"/>
  <c r="M11" i="5"/>
  <c r="O11" i="5" l="1"/>
  <c r="M12" i="5"/>
  <c r="M13" i="5" l="1"/>
  <c r="O12" i="5"/>
  <c r="O13" i="5" l="1"/>
  <c r="M14" i="5"/>
  <c r="M15" i="5" l="1"/>
  <c r="O14" i="5"/>
  <c r="O15" i="5" l="1"/>
  <c r="M16" i="5"/>
  <c r="O16" i="5" l="1"/>
  <c r="M17" i="5"/>
  <c r="O17" i="5" l="1"/>
  <c r="M18" i="5"/>
  <c r="O18" i="5" l="1"/>
  <c r="M19" i="5"/>
  <c r="O19" i="5" l="1"/>
  <c r="M20" i="5"/>
  <c r="O20" i="5" l="1"/>
  <c r="M21" i="5"/>
  <c r="M22" i="5" l="1"/>
  <c r="O21" i="5"/>
  <c r="O22" i="5" l="1"/>
  <c r="M23" i="5"/>
  <c r="M24" i="5" l="1"/>
  <c r="O23" i="5"/>
  <c r="O24" i="5" l="1"/>
  <c r="M25" i="5"/>
  <c r="O25" i="5" l="1"/>
  <c r="M26" i="5"/>
  <c r="O26" i="5" l="1"/>
  <c r="M27" i="5"/>
  <c r="O27" i="5" l="1"/>
  <c r="M28" i="5"/>
  <c r="O28" i="5" l="1"/>
  <c r="M29" i="5"/>
  <c r="O29" i="5" l="1"/>
  <c r="M30" i="5"/>
  <c r="O30" i="5" l="1"/>
  <c r="M31" i="5"/>
  <c r="M32" i="5" l="1"/>
  <c r="O31" i="5"/>
  <c r="O32" i="5" l="1"/>
  <c r="M33" i="5"/>
  <c r="O33" i="5" l="1"/>
  <c r="M34" i="5"/>
  <c r="O34" i="5" l="1"/>
  <c r="M35" i="5"/>
  <c r="O35" i="5" l="1"/>
  <c r="M36" i="5"/>
  <c r="O36" i="5" l="1"/>
  <c r="M37" i="5"/>
  <c r="O37" i="5" l="1"/>
  <c r="M38" i="5"/>
  <c r="O38" i="5" l="1"/>
  <c r="M39" i="5"/>
  <c r="M40" i="5" l="1"/>
  <c r="O39" i="5"/>
  <c r="M41" i="5" l="1"/>
  <c r="O40" i="5"/>
  <c r="O41" i="5" l="1"/>
  <c r="M42" i="5"/>
  <c r="O42" i="5" l="1"/>
  <c r="M43" i="5"/>
  <c r="O43" i="5" l="1"/>
  <c r="M44" i="5"/>
  <c r="O44" i="5" l="1"/>
  <c r="M45" i="5"/>
  <c r="O45" i="5" l="1"/>
  <c r="M46" i="5"/>
  <c r="M47" i="5" l="1"/>
  <c r="O46" i="5"/>
  <c r="O47" i="5" l="1"/>
  <c r="M48" i="5"/>
  <c r="M49" i="5" l="1"/>
  <c r="O48" i="5"/>
  <c r="O49" i="5" l="1"/>
  <c r="M50" i="5"/>
  <c r="O50" i="5" l="1"/>
  <c r="M51" i="5"/>
  <c r="O51" i="5" l="1"/>
  <c r="M52" i="5"/>
  <c r="O52" i="5" l="1"/>
  <c r="P3" i="5"/>
  <c r="P4" i="5" l="1"/>
  <c r="R3" i="5"/>
  <c r="R4" i="5" l="1"/>
  <c r="P5" i="5"/>
  <c r="P6" i="5" l="1"/>
  <c r="R5" i="5"/>
  <c r="R6" i="5" l="1"/>
  <c r="P7" i="5"/>
  <c r="R7" i="5" l="1"/>
  <c r="P8" i="5"/>
  <c r="R8" i="5" l="1"/>
  <c r="P9" i="5"/>
  <c r="R9" i="5" l="1"/>
  <c r="P10" i="5"/>
  <c r="R10" i="5" l="1"/>
  <c r="P11" i="5"/>
  <c r="R11" i="5" l="1"/>
  <c r="P12" i="5"/>
  <c r="R12" i="5" l="1"/>
  <c r="P13" i="5"/>
  <c r="P14" i="5" l="1"/>
  <c r="R13" i="5"/>
  <c r="P15" i="5" l="1"/>
  <c r="R14" i="5"/>
  <c r="R15" i="5" l="1"/>
  <c r="P16" i="5"/>
  <c r="R16" i="5" l="1"/>
  <c r="P17" i="5"/>
  <c r="R17" i="5" l="1"/>
  <c r="P18" i="5"/>
  <c r="P19" i="5" l="1"/>
  <c r="R18" i="5"/>
  <c r="P20" i="5" l="1"/>
  <c r="R19" i="5"/>
  <c r="P21" i="5" l="1"/>
  <c r="R20" i="5"/>
  <c r="R21" i="5" l="1"/>
  <c r="P22" i="5"/>
  <c r="R22" i="5" l="1"/>
  <c r="P23" i="5"/>
  <c r="R23" i="5" l="1"/>
  <c r="P24" i="5"/>
  <c r="P25" i="5" l="1"/>
  <c r="R24" i="5"/>
  <c r="R25" i="5" l="1"/>
  <c r="P26" i="5"/>
  <c r="R26" i="5" l="1"/>
  <c r="P27" i="5"/>
  <c r="R27" i="5" l="1"/>
  <c r="P28" i="5"/>
  <c r="R28" i="5" l="1"/>
  <c r="P29" i="5"/>
  <c r="P30" i="5" l="1"/>
  <c r="R29" i="5"/>
  <c r="R30" i="5" l="1"/>
  <c r="P31" i="5"/>
  <c r="R31" i="5" l="1"/>
  <c r="P32" i="5"/>
  <c r="R32" i="5" l="1"/>
  <c r="P33" i="5"/>
  <c r="R33" i="5" l="1"/>
  <c r="P34" i="5"/>
  <c r="P35" i="5" l="1"/>
  <c r="R34" i="5"/>
  <c r="R35" i="5" l="1"/>
  <c r="P36" i="5"/>
  <c r="P37" i="5" l="1"/>
  <c r="R36" i="5"/>
  <c r="P38" i="5" l="1"/>
  <c r="R37" i="5"/>
  <c r="R38" i="5" l="1"/>
  <c r="P39" i="5"/>
  <c r="R39" i="5" l="1"/>
  <c r="P40" i="5"/>
  <c r="R40" i="5" l="1"/>
  <c r="P41" i="5"/>
  <c r="R41" i="5" l="1"/>
  <c r="P42" i="5"/>
  <c r="R42" i="5" l="1"/>
  <c r="P43" i="5"/>
  <c r="R43" i="5" l="1"/>
  <c r="P44" i="5"/>
  <c r="R44" i="5" l="1"/>
  <c r="P45" i="5"/>
  <c r="P46" i="5" l="1"/>
  <c r="R45" i="5"/>
  <c r="R46" i="5" l="1"/>
  <c r="P47" i="5"/>
  <c r="R47" i="5" l="1"/>
  <c r="P48" i="5"/>
  <c r="R48" i="5" l="1"/>
  <c r="P49" i="5"/>
  <c r="R49" i="5" l="1"/>
  <c r="P50" i="5"/>
  <c r="R50" i="5" l="1"/>
  <c r="P51" i="5"/>
  <c r="R51" i="5" l="1"/>
  <c r="P52" i="5"/>
  <c r="R52" i="5" l="1"/>
  <c r="S3" i="5"/>
  <c r="S4" i="5" l="1"/>
  <c r="U3" i="5"/>
  <c r="S5" i="5" l="1"/>
  <c r="U4" i="5"/>
  <c r="U5" i="5" l="1"/>
  <c r="S6" i="5"/>
  <c r="U6" i="5" l="1"/>
  <c r="S7" i="5"/>
  <c r="U7" i="5" l="1"/>
  <c r="S8" i="5"/>
  <c r="S9" i="5" l="1"/>
  <c r="U8" i="5"/>
  <c r="S10" i="5" l="1"/>
  <c r="U9" i="5"/>
  <c r="S11" i="5" l="1"/>
  <c r="U10" i="5"/>
  <c r="S12" i="5" l="1"/>
  <c r="U11" i="5"/>
  <c r="S13" i="5" l="1"/>
  <c r="U12" i="5"/>
  <c r="U13" i="5" l="1"/>
  <c r="S14" i="5"/>
  <c r="U14" i="5" l="1"/>
  <c r="S15" i="5"/>
  <c r="S16" i="5" l="1"/>
  <c r="U15" i="5"/>
  <c r="U16" i="5" l="1"/>
  <c r="S17" i="5"/>
  <c r="U17" i="5" l="1"/>
  <c r="S18" i="5"/>
  <c r="S19" i="5" l="1"/>
  <c r="U18" i="5"/>
  <c r="S20" i="5" l="1"/>
  <c r="U19" i="5"/>
  <c r="U20" i="5" l="1"/>
  <c r="S21" i="5"/>
  <c r="U21" i="5" l="1"/>
  <c r="S22" i="5"/>
  <c r="U22" i="5" l="1"/>
  <c r="S23" i="5"/>
  <c r="U23" i="5" l="1"/>
  <c r="S24" i="5"/>
  <c r="U24" i="5" l="1"/>
  <c r="S25" i="5"/>
  <c r="S26" i="5" l="1"/>
  <c r="U25" i="5"/>
  <c r="S27" i="5" l="1"/>
  <c r="U26" i="5"/>
  <c r="S28" i="5" l="1"/>
  <c r="U27" i="5"/>
  <c r="U28" i="5" l="1"/>
  <c r="S29" i="5"/>
  <c r="U29" i="5" l="1"/>
  <c r="S30" i="5"/>
  <c r="U30" i="5" l="1"/>
  <c r="S31" i="5"/>
  <c r="U31" i="5" l="1"/>
  <c r="S32" i="5"/>
  <c r="U32" i="5" l="1"/>
  <c r="S33" i="5"/>
  <c r="U33" i="5" l="1"/>
  <c r="S34" i="5"/>
  <c r="U34" i="5" l="1"/>
  <c r="S35" i="5"/>
  <c r="U35" i="5" l="1"/>
  <c r="S36" i="5"/>
  <c r="S37" i="5" l="1"/>
  <c r="U36" i="5"/>
  <c r="S38" i="5" l="1"/>
  <c r="U37" i="5"/>
  <c r="U38" i="5" l="1"/>
  <c r="S39" i="5"/>
  <c r="S40" i="5" l="1"/>
  <c r="U39" i="5"/>
  <c r="S41" i="5" l="1"/>
  <c r="U40" i="5"/>
  <c r="U41" i="5" l="1"/>
  <c r="S42" i="5"/>
  <c r="U42" i="5" l="1"/>
  <c r="S43" i="5"/>
  <c r="U43" i="5" l="1"/>
  <c r="S44" i="5"/>
  <c r="U44" i="5" l="1"/>
  <c r="S45" i="5"/>
  <c r="U45" i="5" l="1"/>
  <c r="S46" i="5"/>
  <c r="S47" i="5" l="1"/>
  <c r="U46" i="5"/>
  <c r="S48" i="5" l="1"/>
  <c r="U47" i="5"/>
  <c r="U48" i="5" l="1"/>
  <c r="S49" i="5"/>
  <c r="S50" i="5" l="1"/>
  <c r="U49" i="5"/>
  <c r="S51" i="5" l="1"/>
  <c r="U50" i="5"/>
  <c r="S52" i="5" l="1"/>
  <c r="U52" i="5" s="1"/>
  <c r="U51" i="5"/>
</calcChain>
</file>

<file path=xl/sharedStrings.xml><?xml version="1.0" encoding="utf-8"?>
<sst xmlns="http://schemas.openxmlformats.org/spreadsheetml/2006/main" count="255" uniqueCount="72">
  <si>
    <t>Erwachsene</t>
  </si>
  <si>
    <t>Kinder</t>
  </si>
  <si>
    <t>Mindestauszahlung</t>
  </si>
  <si>
    <t>Fr.</t>
  </si>
  <si>
    <t>Prämienverbilligung</t>
  </si>
  <si>
    <t>Richtprämie</t>
  </si>
  <si>
    <t>junge Erw. nicht in Ausbildung</t>
  </si>
  <si>
    <t>junge Erw. in Ausbildung</t>
  </si>
  <si>
    <t>anrechenbare Prämie</t>
  </si>
  <si>
    <t>Berechnung des Anspruchs</t>
  </si>
  <si>
    <t>Anspruch an Prämienverbilligung (unverbindlich)</t>
  </si>
  <si>
    <t>Familienzusammensetzung</t>
  </si>
  <si>
    <t xml:space="preserve">· </t>
  </si>
  <si>
    <t>Mietwert der eigenen Wohnung</t>
  </si>
  <si>
    <t>Miet- und  Pachtzinseinnahmen</t>
  </si>
  <si>
    <t>Zwischentotal</t>
  </si>
  <si>
    <t>Schuldzinsen</t>
  </si>
  <si>
    <t xml:space="preserve"> </t>
  </si>
  <si>
    <t>steuerbares Vermögen</t>
  </si>
  <si>
    <t>Vermögensanteil</t>
  </si>
  <si>
    <t>abzüglich Selbstbehalt</t>
  </si>
  <si>
    <t>Liegenschaftsertrag/-verlust</t>
  </si>
  <si>
    <t>+</t>
  </si>
  <si>
    <t>-</t>
  </si>
  <si>
    <t>Liegenschaftsunterhalt</t>
  </si>
  <si>
    <t>Code</t>
  </si>
  <si>
    <t>Gelb hinterlegte Zellen bitte ausfüllen!</t>
  </si>
  <si>
    <t>Prämienverbilligungsbeiträge unter Fr. 100.-- werden nicht ausbezahlt.</t>
  </si>
  <si>
    <t xml:space="preserve">Total der Einkünfte   </t>
  </si>
  <si>
    <t>Schuldzinsenabzug bis maximal in der Höhe des Liegenschaftsertrages</t>
  </si>
  <si>
    <t>Fr</t>
  </si>
  <si>
    <t>Maximales Einkommen für IPV</t>
  </si>
  <si>
    <t>Mittleres Einkommen Kinder:</t>
  </si>
  <si>
    <t>Mittleres Einkommen JEWiA:</t>
  </si>
  <si>
    <t>Selbstbehalt</t>
  </si>
  <si>
    <t>steigend ab</t>
  </si>
  <si>
    <t>Steigung in % pro 100 Fr.</t>
  </si>
  <si>
    <r>
      <t xml:space="preserve">Einkommensberechnung:  </t>
    </r>
    <r>
      <rPr>
        <b/>
        <sz val="10"/>
        <rFont val="Arial"/>
        <family val="2"/>
      </rPr>
      <t xml:space="preserve"> </t>
    </r>
    <r>
      <rPr>
        <sz val="10"/>
        <color indexed="10"/>
        <rFont val="Arial"/>
        <family val="2"/>
      </rPr>
      <t>(Codes gemäss Steuerveranlagung)</t>
    </r>
  </si>
  <si>
    <t>Versicherungsabzug</t>
  </si>
  <si>
    <t>Krankheits-, Unfall- und Invaliditätskosten</t>
  </si>
  <si>
    <t>Kinderbetreuungskosten durch Dritte</t>
  </si>
  <si>
    <t>Abzug für verheiratete Paare in ungetrennter Ehe</t>
  </si>
  <si>
    <t>Abzug pro Kind</t>
  </si>
  <si>
    <t>Unterhaltsbeiträge und Rentenleistungen</t>
  </si>
  <si>
    <t>Anrechenbares Einkommen</t>
  </si>
  <si>
    <t>des anr. Einkommens</t>
  </si>
  <si>
    <t>Berufsauslagen/Aus- und Weiterbildungskosten</t>
  </si>
  <si>
    <t>Kinder von Eltern mit einem anrechenbaren Einkommen von weniger als Fr. 50'000.--  erhalten mindestens 80 Prozent der kantonalen Richtprämie vergütet. Ab dem vierten Kind erhöht sich der Mindestanspruch auf 100 Prozent. Jugendliche und junge Erwachsene in Erstausbildung mit einem anrechenbaren Einkommen unter Fr. 25‘000.-- erhalten mindestens 50 Prozent der kantonalen Richtprämie.</t>
  </si>
  <si>
    <t>Dieser Rechner vermittelt nur eine allgemeine Übersicht. Für die abschliessende Beurteilung sind ausschliesslich die  gesetzlichen Bestimmungen massgebend.</t>
  </si>
  <si>
    <t>2550/2560/2830</t>
  </si>
  <si>
    <t>2650-2670</t>
  </si>
  <si>
    <t>1810-1830</t>
  </si>
  <si>
    <t>1900-1930</t>
  </si>
  <si>
    <t>Berechnung Prämienverbilligung 2024</t>
  </si>
  <si>
    <t>Anr. EK</t>
  </si>
  <si>
    <t>% SB</t>
  </si>
  <si>
    <t>CHF SB</t>
  </si>
  <si>
    <t>Anrechenbare EK weniger als</t>
  </si>
  <si>
    <t xml:space="preserve">IPV = </t>
  </si>
  <si>
    <t>Richtprämie - Selbstbehalt unter Berücksichtigung der Mindestgarantie</t>
  </si>
  <si>
    <t xml:space="preserve">SB </t>
  </si>
  <si>
    <t>Bis Einkommen 35000 = 10 &amp;%, danach ansteigend um 0.01 %</t>
  </si>
  <si>
    <t>Anrchenbares Einkommen unter 50'000 = Mindestgarantie KIND 1-3 ovn 80 %, ab dem 4. Kind 100 %</t>
  </si>
  <si>
    <t>Erwachsene mit Kinder 1-3 u.nd ab 4. Kind</t>
  </si>
  <si>
    <t>Junge Erwachsene in Ausbildung</t>
  </si>
  <si>
    <t>Anrechenbares Einkommen unter 25000 = Mindestgarantie 50 %</t>
  </si>
  <si>
    <t>50000 ohne Kinder</t>
  </si>
  <si>
    <t>70000 mit Kinder</t>
  </si>
  <si>
    <t>Maximum</t>
  </si>
  <si>
    <t>Die Prämien werden dann verbilligt, wenn die kantonalen Richtprämien höher sind als der gesetzlich beschlossene Selbstbehalt und 
wenn das anrechenbare Einkommen weniger als Fr. 50'000.—, respektive Fr. 70'000.— bei Personen mit Kindern beträgt.</t>
  </si>
  <si>
    <t>à</t>
  </si>
  <si>
    <t>Berechnung Prämienverbilligung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</si>
</sst>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quot;SFr.&quot;\ * #,##0.00_ ;_ &quot;SFr.&quot;\ * \-#,##0.00_ ;_ &quot;SFr.&quot;\ * &quot;-&quot;??_ ;_ @_ "/>
    <numFmt numFmtId="166" formatCode="0.0%"/>
    <numFmt numFmtId="167" formatCode="#,##0_ ;\-#,##0\ "/>
    <numFmt numFmtId="168" formatCode="_ * #,##0_ ;_ * \-#,##0_ ;_ * &quot;-&quot;??_ ;_ @_ "/>
  </numFmts>
  <fonts count="18" x14ac:knownFonts="1">
    <font>
      <sz val="10"/>
      <name val="Arial"/>
    </font>
    <font>
      <sz val="10"/>
      <name val="Arial"/>
      <family val="2"/>
    </font>
    <font>
      <sz val="8"/>
      <name val="Arial"/>
      <family val="2"/>
    </font>
    <font>
      <b/>
      <sz val="10"/>
      <name val="Arial"/>
      <family val="2"/>
    </font>
    <font>
      <u/>
      <sz val="10"/>
      <name val="Arial"/>
      <family val="2"/>
    </font>
    <font>
      <sz val="9"/>
      <name val="Arial"/>
      <family val="2"/>
    </font>
    <font>
      <b/>
      <sz val="14"/>
      <name val="Arial"/>
      <family val="2"/>
    </font>
    <font>
      <u/>
      <sz val="10"/>
      <name val="Arial"/>
      <family val="2"/>
    </font>
    <font>
      <b/>
      <sz val="11"/>
      <name val="Arial"/>
      <family val="2"/>
    </font>
    <font>
      <sz val="10"/>
      <name val="Symbol"/>
      <family val="1"/>
      <charset val="2"/>
    </font>
    <font>
      <sz val="11"/>
      <name val="Arial"/>
      <family val="2"/>
    </font>
    <font>
      <b/>
      <sz val="11"/>
      <name val="Arial"/>
      <family val="2"/>
    </font>
    <font>
      <sz val="11"/>
      <name val="Arial"/>
      <family val="2"/>
    </font>
    <font>
      <sz val="10"/>
      <name val="Arial"/>
      <family val="2"/>
    </font>
    <font>
      <sz val="10"/>
      <name val="Arial"/>
      <family val="2"/>
    </font>
    <font>
      <sz val="10"/>
      <color indexed="10"/>
      <name val="Arial"/>
      <family val="2"/>
    </font>
    <font>
      <sz val="9"/>
      <name val="Arial"/>
      <family val="2"/>
    </font>
    <font>
      <sz val="10"/>
      <name val="Wingdings"/>
      <charset val="2"/>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33">
    <border>
      <left/>
      <right/>
      <top/>
      <bottom/>
      <diagonal/>
    </border>
    <border>
      <left/>
      <right/>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10"/>
      </left>
      <right/>
      <top/>
      <bottom/>
      <diagonal/>
    </border>
    <border>
      <left/>
      <right/>
      <top style="medium">
        <color indexed="10"/>
      </top>
      <bottom style="medium">
        <color indexed="10"/>
      </bottom>
      <diagonal/>
    </border>
    <border>
      <left style="medium">
        <color indexed="10"/>
      </left>
      <right/>
      <top style="medium">
        <color indexed="10"/>
      </top>
      <bottom style="medium">
        <color indexed="10"/>
      </bottom>
      <diagonal/>
    </border>
    <border>
      <left/>
      <right/>
      <top/>
      <bottom style="medium">
        <color indexed="9"/>
      </bottom>
      <diagonal/>
    </border>
    <border>
      <left/>
      <right/>
      <top style="medium">
        <color indexed="9"/>
      </top>
      <bottom style="medium">
        <color indexed="9"/>
      </bottom>
      <diagonal/>
    </border>
    <border>
      <left/>
      <right/>
      <top/>
      <bottom style="medium">
        <color indexed="10"/>
      </bottom>
      <diagonal/>
    </border>
    <border>
      <left/>
      <right/>
      <top/>
      <bottom style="thin">
        <color indexed="9"/>
      </bottom>
      <diagonal/>
    </border>
    <border>
      <left/>
      <right style="medium">
        <color indexed="10"/>
      </right>
      <top style="medium">
        <color indexed="10"/>
      </top>
      <bottom style="medium">
        <color indexed="10"/>
      </bottom>
      <diagonal/>
    </border>
    <border>
      <left/>
      <right/>
      <top style="medium">
        <color indexed="9"/>
      </top>
      <bottom style="thin">
        <color indexed="64"/>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Border="1"/>
    <xf numFmtId="0" fontId="0" fillId="0" borderId="0" xfId="0" applyAlignment="1">
      <alignment wrapText="1"/>
    </xf>
    <xf numFmtId="0" fontId="0" fillId="0" borderId="0" xfId="0" applyAlignment="1">
      <alignment vertical="center"/>
    </xf>
    <xf numFmtId="0" fontId="0" fillId="0" borderId="0" xfId="0" applyBorder="1" applyAlignment="1">
      <alignment wrapText="1"/>
    </xf>
    <xf numFmtId="0" fontId="0" fillId="0" borderId="0" xfId="0" applyBorder="1" applyAlignment="1">
      <alignment vertical="center"/>
    </xf>
    <xf numFmtId="0" fontId="10" fillId="0" borderId="0" xfId="0" applyFont="1" applyBorder="1" applyAlignment="1">
      <alignment vertical="center"/>
    </xf>
    <xf numFmtId="168" fontId="10" fillId="0" borderId="0" xfId="1" applyNumberFormat="1" applyFont="1" applyAlignment="1">
      <alignment vertical="center"/>
    </xf>
    <xf numFmtId="168" fontId="0" fillId="0" borderId="0" xfId="1" applyNumberFormat="1" applyFont="1"/>
    <xf numFmtId="3" fontId="10" fillId="2" borderId="15" xfId="1" applyNumberFormat="1" applyFont="1" applyFill="1" applyBorder="1" applyAlignment="1" applyProtection="1">
      <alignment vertical="center"/>
      <protection locked="0" hidden="1"/>
    </xf>
    <xf numFmtId="3" fontId="10" fillId="2" borderId="16" xfId="1" applyNumberFormat="1" applyFont="1" applyFill="1" applyBorder="1" applyAlignment="1" applyProtection="1">
      <alignment vertical="center"/>
      <protection locked="0" hidden="1"/>
    </xf>
    <xf numFmtId="3" fontId="10" fillId="2" borderId="1" xfId="1" applyNumberFormat="1" applyFont="1" applyFill="1" applyBorder="1" applyAlignment="1" applyProtection="1">
      <alignment vertical="center"/>
      <protection locked="0" hidden="1"/>
    </xf>
    <xf numFmtId="3" fontId="10" fillId="2" borderId="0" xfId="1" applyNumberFormat="1" applyFont="1" applyFill="1" applyBorder="1" applyAlignment="1" applyProtection="1">
      <alignment vertical="center"/>
      <protection locked="0" hidden="1"/>
    </xf>
    <xf numFmtId="1" fontId="0" fillId="2" borderId="15" xfId="0" applyNumberFormat="1" applyFill="1" applyBorder="1" applyAlignment="1" applyProtection="1">
      <alignment horizontal="center" vertical="center"/>
      <protection locked="0" hidden="1"/>
    </xf>
    <xf numFmtId="1" fontId="0" fillId="2" borderId="16" xfId="0" applyNumberFormat="1" applyFill="1" applyBorder="1" applyAlignment="1" applyProtection="1">
      <alignment horizontal="center" vertical="center"/>
      <protection locked="0" hidden="1"/>
    </xf>
    <xf numFmtId="1" fontId="0" fillId="2" borderId="18" xfId="0" applyNumberFormat="1" applyFill="1" applyBorder="1" applyAlignment="1" applyProtection="1">
      <alignment horizontal="center" vertical="center"/>
      <protection locked="0" hidden="1"/>
    </xf>
    <xf numFmtId="0" fontId="5" fillId="0" borderId="0" xfId="0" applyFont="1" applyBorder="1" applyAlignment="1">
      <alignment horizontal="left" vertical="center"/>
    </xf>
    <xf numFmtId="0" fontId="0" fillId="0" borderId="0" xfId="0" applyFill="1" applyBorder="1" applyAlignment="1">
      <alignment vertical="center"/>
    </xf>
    <xf numFmtId="168" fontId="10" fillId="0" borderId="0" xfId="1" applyNumberFormat="1" applyFont="1" applyFill="1" applyAlignment="1">
      <alignment vertical="center"/>
    </xf>
    <xf numFmtId="0" fontId="0" fillId="0" borderId="0" xfId="0" applyFill="1" applyAlignment="1">
      <alignment vertical="center"/>
    </xf>
    <xf numFmtId="3" fontId="11" fillId="0" borderId="0" xfId="1" applyNumberFormat="1" applyFont="1" applyBorder="1" applyAlignment="1">
      <alignment vertical="center"/>
    </xf>
    <xf numFmtId="3" fontId="10" fillId="0" borderId="0" xfId="1" applyNumberFormat="1" applyFont="1" applyFill="1" applyBorder="1" applyAlignment="1" applyProtection="1">
      <alignment vertical="center"/>
      <protection hidden="1"/>
    </xf>
    <xf numFmtId="3" fontId="10" fillId="2" borderId="20" xfId="1" applyNumberFormat="1" applyFont="1" applyFill="1" applyBorder="1" applyAlignment="1" applyProtection="1">
      <alignment vertical="center"/>
      <protection locked="0" hidden="1"/>
    </xf>
    <xf numFmtId="0" fontId="0" fillId="0" borderId="0" xfId="0" applyAlignment="1">
      <alignment vertical="center" wrapText="1"/>
    </xf>
    <xf numFmtId="3" fontId="0" fillId="0" borderId="0" xfId="0" applyNumberFormat="1" applyBorder="1" applyAlignment="1">
      <alignment vertical="center"/>
    </xf>
    <xf numFmtId="3" fontId="0" fillId="0" borderId="0" xfId="0" applyNumberFormat="1" applyFill="1" applyBorder="1" applyAlignment="1">
      <alignment vertical="center"/>
    </xf>
    <xf numFmtId="0" fontId="0" fillId="0" borderId="0" xfId="0" applyBorder="1" applyProtection="1">
      <protection hidden="1"/>
    </xf>
    <xf numFmtId="0" fontId="0" fillId="0" borderId="0" xfId="0" applyBorder="1" applyAlignment="1" applyProtection="1">
      <alignment horizontal="center"/>
      <protection hidden="1"/>
    </xf>
    <xf numFmtId="168" fontId="0" fillId="0" borderId="0" xfId="1" applyNumberFormat="1" applyFont="1" applyBorder="1" applyProtection="1">
      <protection hidden="1"/>
    </xf>
    <xf numFmtId="0" fontId="0" fillId="0" borderId="0" xfId="0" applyBorder="1" applyAlignment="1" applyProtection="1">
      <alignment vertical="center"/>
      <protection hidden="1"/>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0" fillId="0" borderId="0" xfId="0" applyAlignment="1" applyProtection="1">
      <alignment horizontal="center" vertical="center"/>
      <protection hidden="1"/>
    </xf>
    <xf numFmtId="168" fontId="0" fillId="0" borderId="0" xfId="1" applyNumberFormat="1" applyFont="1" applyAlignment="1" applyProtection="1">
      <alignment vertical="center"/>
      <protection hidden="1"/>
    </xf>
    <xf numFmtId="0" fontId="10" fillId="0" borderId="0" xfId="0" applyFont="1" applyProtection="1">
      <protection hidden="1"/>
    </xf>
    <xf numFmtId="0" fontId="10" fillId="0" borderId="0" xfId="0" applyFont="1" applyAlignment="1" applyProtection="1">
      <alignment horizontal="center"/>
      <protection hidden="1"/>
    </xf>
    <xf numFmtId="168" fontId="10" fillId="0" borderId="0" xfId="1" applyNumberFormat="1" applyFont="1" applyProtection="1">
      <protection hidden="1"/>
    </xf>
    <xf numFmtId="0" fontId="8" fillId="2" borderId="0" xfId="0" applyFont="1" applyFill="1" applyProtection="1">
      <protection hidden="1"/>
    </xf>
    <xf numFmtId="0" fontId="10" fillId="2" borderId="0" xfId="0" applyFont="1" applyFill="1" applyProtection="1">
      <protection hidden="1"/>
    </xf>
    <xf numFmtId="0" fontId="10" fillId="2" borderId="0" xfId="0" applyFont="1" applyFill="1" applyAlignment="1" applyProtection="1">
      <alignment horizontal="center"/>
      <protection hidden="1"/>
    </xf>
    <xf numFmtId="0" fontId="8" fillId="0" borderId="0" xfId="0" applyFont="1" applyFill="1" applyProtection="1">
      <protection hidden="1"/>
    </xf>
    <xf numFmtId="0" fontId="10" fillId="0" borderId="0" xfId="0" applyFont="1" applyFill="1" applyProtection="1">
      <protection hidden="1"/>
    </xf>
    <xf numFmtId="0" fontId="10" fillId="0" borderId="0" xfId="0" applyFont="1" applyFill="1" applyAlignment="1" applyProtection="1">
      <alignment horizontal="center"/>
      <protection hidden="1"/>
    </xf>
    <xf numFmtId="0" fontId="0" fillId="0" borderId="0" xfId="0" applyProtection="1">
      <protection hidden="1"/>
    </xf>
    <xf numFmtId="164" fontId="0" fillId="0" borderId="0" xfId="1" applyNumberFormat="1" applyFont="1" applyFill="1" applyProtection="1">
      <protection hidden="1"/>
    </xf>
    <xf numFmtId="164" fontId="10" fillId="0" borderId="0" xfId="1" applyNumberFormat="1" applyFont="1" applyProtection="1">
      <protection hidden="1"/>
    </xf>
    <xf numFmtId="10" fontId="0" fillId="0" borderId="0" xfId="1" applyNumberFormat="1" applyFont="1" applyFill="1" applyAlignment="1" applyProtection="1">
      <alignment horizontal="right"/>
      <protection hidden="1"/>
    </xf>
    <xf numFmtId="0" fontId="13" fillId="0" borderId="0" xfId="0" applyFont="1" applyProtection="1">
      <protection hidden="1"/>
    </xf>
    <xf numFmtId="0" fontId="10" fillId="0" borderId="0" xfId="0" applyFont="1" applyBorder="1" applyProtection="1">
      <protection hidden="1"/>
    </xf>
    <xf numFmtId="0" fontId="10" fillId="0" borderId="1" xfId="0" applyFont="1" applyBorder="1" applyProtection="1">
      <protection hidden="1"/>
    </xf>
    <xf numFmtId="0" fontId="10" fillId="0" borderId="1" xfId="0" applyFont="1" applyBorder="1" applyAlignment="1" applyProtection="1">
      <alignment horizontal="center"/>
      <protection hidden="1"/>
    </xf>
    <xf numFmtId="168" fontId="10" fillId="0" borderId="1" xfId="1" applyNumberFormat="1" applyFont="1" applyBorder="1" applyProtection="1">
      <protection hidden="1"/>
    </xf>
    <xf numFmtId="0" fontId="10" fillId="0" borderId="0" xfId="0" applyFont="1" applyBorder="1" applyAlignment="1" applyProtection="1">
      <alignment horizontal="center"/>
      <protection hidden="1"/>
    </xf>
    <xf numFmtId="168" fontId="10" fillId="0" borderId="0" xfId="1" applyNumberFormat="1" applyFont="1" applyBorder="1" applyProtection="1">
      <protection hidden="1"/>
    </xf>
    <xf numFmtId="0" fontId="10" fillId="0" borderId="0" xfId="0" applyFont="1" applyAlignment="1" applyProtection="1">
      <alignment vertical="center"/>
      <protection hidden="1"/>
    </xf>
    <xf numFmtId="0" fontId="8" fillId="0" borderId="0" xfId="0" applyFont="1" applyAlignment="1" applyProtection="1">
      <alignment vertical="center"/>
      <protection hidden="1"/>
    </xf>
    <xf numFmtId="0" fontId="11" fillId="0" borderId="0" xfId="0" applyFont="1" applyAlignment="1" applyProtection="1">
      <alignment vertical="center"/>
      <protection hidden="1"/>
    </xf>
    <xf numFmtId="0" fontId="1"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167" fontId="10" fillId="0" borderId="0" xfId="0" applyNumberFormat="1" applyFont="1" applyAlignment="1" applyProtection="1">
      <alignment horizontal="left" vertical="center"/>
      <protection hidden="1"/>
    </xf>
    <xf numFmtId="168" fontId="10" fillId="0" borderId="0" xfId="1" applyNumberFormat="1" applyFont="1" applyAlignment="1" applyProtection="1">
      <alignment horizontal="left" vertical="center"/>
      <protection hidden="1"/>
    </xf>
    <xf numFmtId="168" fontId="10" fillId="0" borderId="0" xfId="1" applyNumberFormat="1" applyFont="1" applyAlignment="1" applyProtection="1">
      <alignment vertical="center"/>
      <protection hidden="1"/>
    </xf>
    <xf numFmtId="0" fontId="16" fillId="0" borderId="0" xfId="0" applyFont="1" applyAlignment="1" applyProtection="1">
      <protection hidden="1"/>
    </xf>
    <xf numFmtId="0" fontId="14" fillId="0" borderId="0" xfId="0" applyFont="1" applyAlignment="1" applyProtection="1">
      <alignment vertical="center"/>
      <protection hidden="1"/>
    </xf>
    <xf numFmtId="0" fontId="13"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167" fontId="10" fillId="0" borderId="0" xfId="0" applyNumberFormat="1" applyFont="1" applyAlignment="1" applyProtection="1">
      <alignment vertical="center"/>
      <protection hidden="1"/>
    </xf>
    <xf numFmtId="0" fontId="5" fillId="0" borderId="0" xfId="0" applyFont="1" applyAlignment="1" applyProtection="1">
      <alignment horizontal="left" vertical="center"/>
      <protection hidden="1"/>
    </xf>
    <xf numFmtId="0" fontId="10" fillId="2" borderId="15" xfId="0" applyFont="1" applyFill="1" applyBorder="1" applyAlignment="1" applyProtection="1">
      <alignment vertical="center"/>
      <protection hidden="1"/>
    </xf>
    <xf numFmtId="0" fontId="10" fillId="0" borderId="0" xfId="0" applyFont="1" applyAlignment="1" applyProtection="1">
      <alignment horizontal="right" vertical="center"/>
      <protection hidden="1"/>
    </xf>
    <xf numFmtId="0" fontId="10" fillId="0" borderId="0" xfId="0" applyFont="1" applyFill="1" applyAlignment="1" applyProtection="1">
      <alignment vertical="center"/>
      <protection hidden="1"/>
    </xf>
    <xf numFmtId="49" fontId="10" fillId="0" borderId="0" xfId="0" applyNumberFormat="1" applyFont="1" applyFill="1" applyAlignment="1" applyProtection="1">
      <alignment horizontal="center" vertical="center"/>
      <protection hidden="1"/>
    </xf>
    <xf numFmtId="0" fontId="10" fillId="0" borderId="18" xfId="0" applyFont="1" applyFill="1" applyBorder="1" applyAlignment="1" applyProtection="1">
      <alignment vertical="center"/>
      <protection hidden="1"/>
    </xf>
    <xf numFmtId="3" fontId="10" fillId="0" borderId="18" xfId="1" applyNumberFormat="1" applyFont="1" applyFill="1" applyBorder="1" applyAlignment="1" applyProtection="1">
      <alignment vertical="center"/>
      <protection hidden="1"/>
    </xf>
    <xf numFmtId="0" fontId="10" fillId="0" borderId="0" xfId="0" applyFont="1" applyBorder="1" applyAlignment="1" applyProtection="1">
      <alignment horizontal="center" vertical="center"/>
      <protection hidden="1"/>
    </xf>
    <xf numFmtId="3" fontId="10" fillId="0" borderId="0" xfId="1" applyNumberFormat="1" applyFont="1" applyBorder="1" applyAlignment="1" applyProtection="1">
      <alignment vertical="center"/>
      <protection hidden="1"/>
    </xf>
    <xf numFmtId="49" fontId="10" fillId="0" borderId="0" xfId="0" applyNumberFormat="1" applyFont="1" applyAlignment="1" applyProtection="1">
      <alignment horizontal="center" vertical="center"/>
      <protection hidden="1"/>
    </xf>
    <xf numFmtId="0" fontId="10" fillId="2" borderId="16" xfId="0" applyFont="1" applyFill="1" applyBorder="1" applyAlignment="1" applyProtection="1">
      <alignment vertical="center"/>
      <protection hidden="1"/>
    </xf>
    <xf numFmtId="0" fontId="10" fillId="0" borderId="0" xfId="0" applyFont="1" applyBorder="1" applyAlignment="1" applyProtection="1">
      <alignment vertical="center"/>
      <protection hidden="1"/>
    </xf>
    <xf numFmtId="0" fontId="5" fillId="0" borderId="0" xfId="0" applyFont="1" applyBorder="1" applyAlignment="1" applyProtection="1">
      <alignment horizontal="left" vertical="center"/>
      <protection hidden="1"/>
    </xf>
    <xf numFmtId="167" fontId="10" fillId="0" borderId="0" xfId="0" applyNumberFormat="1" applyFont="1" applyBorder="1" applyAlignment="1" applyProtection="1">
      <alignment vertical="center"/>
      <protection hidden="1"/>
    </xf>
    <xf numFmtId="49" fontId="10" fillId="0" borderId="0" xfId="0" applyNumberFormat="1" applyFont="1" applyBorder="1" applyAlignment="1" applyProtection="1">
      <alignment horizontal="center" vertical="center"/>
      <protection hidden="1"/>
    </xf>
    <xf numFmtId="0" fontId="10" fillId="2" borderId="0" xfId="0" applyFont="1" applyFill="1" applyBorder="1" applyAlignment="1" applyProtection="1">
      <alignment vertical="center"/>
      <protection hidden="1"/>
    </xf>
    <xf numFmtId="0" fontId="10" fillId="0" borderId="0" xfId="0" applyFont="1" applyFill="1" applyBorder="1" applyAlignment="1" applyProtection="1">
      <alignment vertical="center"/>
      <protection hidden="1"/>
    </xf>
    <xf numFmtId="0" fontId="10" fillId="2" borderId="15" xfId="0" applyFont="1" applyFill="1" applyBorder="1" applyAlignment="1" applyProtection="1">
      <alignment horizontal="center" vertical="center"/>
      <protection hidden="1"/>
    </xf>
    <xf numFmtId="3" fontId="10" fillId="0" borderId="0" xfId="1" applyNumberFormat="1" applyFont="1" applyAlignment="1" applyProtection="1">
      <alignment vertical="center"/>
      <protection hidden="1"/>
    </xf>
    <xf numFmtId="0" fontId="10" fillId="2" borderId="20" xfId="0" applyFont="1" applyFill="1" applyBorder="1" applyAlignment="1" applyProtection="1">
      <alignment horizontal="center" vertical="center"/>
      <protection hidden="1"/>
    </xf>
    <xf numFmtId="0" fontId="5" fillId="0" borderId="0" xfId="0" applyFont="1" applyAlignment="1" applyProtection="1">
      <alignment vertical="center"/>
      <protection hidden="1"/>
    </xf>
    <xf numFmtId="49" fontId="10" fillId="0" borderId="1" xfId="0" applyNumberFormat="1" applyFont="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0" fontId="5" fillId="0" borderId="0" xfId="0" applyFont="1" applyFill="1" applyAlignment="1" applyProtection="1">
      <alignment horizontal="left" vertical="center"/>
      <protection hidden="1"/>
    </xf>
    <xf numFmtId="0" fontId="10" fillId="0" borderId="0" xfId="0" applyFont="1" applyFill="1" applyAlignment="1" applyProtection="1">
      <alignment horizontal="center" vertical="center"/>
      <protection hidden="1"/>
    </xf>
    <xf numFmtId="167" fontId="10" fillId="0" borderId="0" xfId="0" applyNumberFormat="1" applyFont="1" applyFill="1" applyAlignment="1" applyProtection="1">
      <alignment vertical="center"/>
      <protection hidden="1"/>
    </xf>
    <xf numFmtId="0" fontId="10" fillId="0" borderId="0" xfId="0" applyFont="1" applyFill="1" applyBorder="1" applyAlignment="1" applyProtection="1">
      <alignment horizontal="center" vertical="center"/>
      <protection hidden="1"/>
    </xf>
    <xf numFmtId="3" fontId="10" fillId="0" borderId="0" xfId="1" applyNumberFormat="1" applyFont="1" applyFill="1" applyAlignment="1" applyProtection="1">
      <alignment vertical="center"/>
      <protection hidden="1"/>
    </xf>
    <xf numFmtId="3" fontId="10" fillId="0" borderId="0" xfId="0" applyNumberFormat="1" applyFont="1" applyBorder="1" applyAlignment="1" applyProtection="1">
      <alignment vertical="center"/>
      <protection hidden="1"/>
    </xf>
    <xf numFmtId="0" fontId="5" fillId="0" borderId="0" xfId="0" applyFont="1" applyFill="1" applyBorder="1" applyAlignment="1" applyProtection="1">
      <alignment horizontal="left" vertical="center"/>
      <protection hidden="1"/>
    </xf>
    <xf numFmtId="167" fontId="10" fillId="0" borderId="0" xfId="0" applyNumberFormat="1" applyFont="1" applyFill="1" applyBorder="1" applyAlignment="1" applyProtection="1">
      <alignment vertical="center"/>
      <protection hidden="1"/>
    </xf>
    <xf numFmtId="49" fontId="10"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5" fillId="0" borderId="0" xfId="0" applyFont="1" applyBorder="1" applyAlignment="1" applyProtection="1">
      <alignment vertical="center"/>
      <protection hidden="1"/>
    </xf>
    <xf numFmtId="0" fontId="8" fillId="0" borderId="0" xfId="0" applyFont="1" applyBorder="1" applyAlignment="1" applyProtection="1">
      <alignment vertical="center"/>
      <protection hidden="1"/>
    </xf>
    <xf numFmtId="0" fontId="10" fillId="0" borderId="11" xfId="0" applyFont="1" applyBorder="1" applyAlignment="1" applyProtection="1">
      <alignment horizontal="center" vertical="center"/>
      <protection hidden="1"/>
    </xf>
    <xf numFmtId="0" fontId="11" fillId="0" borderId="11" xfId="0" applyFont="1" applyBorder="1" applyAlignment="1" applyProtection="1">
      <alignment vertical="center"/>
      <protection hidden="1"/>
    </xf>
    <xf numFmtId="3" fontId="11" fillId="0" borderId="11" xfId="1" applyNumberFormat="1" applyFont="1" applyFill="1" applyBorder="1" applyAlignment="1" applyProtection="1">
      <alignment vertical="center"/>
      <protection hidden="1"/>
    </xf>
    <xf numFmtId="0" fontId="11" fillId="0" borderId="0" xfId="0" applyFont="1" applyBorder="1" applyAlignment="1" applyProtection="1">
      <alignment vertical="center"/>
      <protection hidden="1"/>
    </xf>
    <xf numFmtId="3" fontId="11" fillId="0" borderId="0" xfId="1" applyNumberFormat="1" applyFont="1" applyBorder="1" applyAlignment="1" applyProtection="1">
      <alignment vertical="center"/>
      <protection hidden="1"/>
    </xf>
    <xf numFmtId="0" fontId="10" fillId="2" borderId="0" xfId="0" applyFont="1" applyFill="1" applyBorder="1" applyAlignment="1" applyProtection="1">
      <alignment horizontal="center" vertical="center"/>
      <protection hidden="1"/>
    </xf>
    <xf numFmtId="168" fontId="10" fillId="0" borderId="0" xfId="1" applyNumberFormat="1" applyFont="1" applyBorder="1" applyAlignment="1" applyProtection="1">
      <alignment vertical="center"/>
      <protection hidden="1"/>
    </xf>
    <xf numFmtId="9" fontId="10" fillId="0" borderId="0" xfId="4" applyFont="1" applyBorder="1" applyAlignment="1" applyProtection="1">
      <alignment horizontal="center" vertical="center"/>
      <protection hidden="1"/>
    </xf>
    <xf numFmtId="3" fontId="10" fillId="0" borderId="17" xfId="1" applyNumberFormat="1" applyFont="1" applyBorder="1" applyAlignment="1" applyProtection="1">
      <alignment vertical="center"/>
      <protection hidden="1"/>
    </xf>
    <xf numFmtId="0" fontId="12" fillId="0" borderId="0" xfId="0" applyFont="1" applyBorder="1" applyAlignment="1" applyProtection="1">
      <alignment horizontal="left" vertical="center"/>
      <protection hidden="1"/>
    </xf>
    <xf numFmtId="0" fontId="10" fillId="0" borderId="14" xfId="0" applyFont="1" applyBorder="1" applyAlignment="1" applyProtection="1">
      <alignment vertical="center"/>
      <protection hidden="1"/>
    </xf>
    <xf numFmtId="0" fontId="8" fillId="0" borderId="13" xfId="0" applyFont="1" applyFill="1" applyBorder="1" applyAlignment="1" applyProtection="1">
      <alignment vertical="center"/>
      <protection hidden="1"/>
    </xf>
    <xf numFmtId="3" fontId="8" fillId="0" borderId="13" xfId="1" applyNumberFormat="1" applyFont="1" applyFill="1" applyBorder="1" applyAlignment="1" applyProtection="1">
      <alignment vertical="center"/>
      <protection hidden="1"/>
    </xf>
    <xf numFmtId="0" fontId="10" fillId="0" borderId="19" xfId="0" applyFont="1" applyBorder="1" applyAlignment="1" applyProtection="1">
      <alignment vertical="center"/>
      <protection hidden="1"/>
    </xf>
    <xf numFmtId="0" fontId="0" fillId="0" borderId="0" xfId="0" applyAlignment="1" applyProtection="1">
      <alignment horizontal="center"/>
      <protection hidden="1"/>
    </xf>
    <xf numFmtId="168" fontId="0" fillId="0" borderId="0" xfId="1" applyNumberFormat="1" applyFont="1" applyAlignment="1" applyProtection="1">
      <alignment horizontal="right"/>
      <protection hidden="1"/>
    </xf>
    <xf numFmtId="168" fontId="0" fillId="0" borderId="0" xfId="1" applyNumberFormat="1" applyFont="1" applyProtection="1">
      <protection hidden="1"/>
    </xf>
    <xf numFmtId="0" fontId="0" fillId="0" borderId="3" xfId="0" applyBorder="1" applyProtection="1">
      <protection hidden="1"/>
    </xf>
    <xf numFmtId="0" fontId="0" fillId="0" borderId="4" xfId="0" applyBorder="1" applyProtection="1">
      <protection hidden="1"/>
    </xf>
    <xf numFmtId="0" fontId="0" fillId="0" borderId="4" xfId="0" applyBorder="1" applyAlignment="1" applyProtection="1">
      <alignment horizontal="center"/>
      <protection hidden="1"/>
    </xf>
    <xf numFmtId="168" fontId="0" fillId="0" borderId="4" xfId="1" applyNumberFormat="1" applyFont="1" applyBorder="1" applyAlignment="1" applyProtection="1">
      <alignment horizontal="right"/>
      <protection hidden="1"/>
    </xf>
    <xf numFmtId="168" fontId="0" fillId="0" borderId="4" xfId="1" applyNumberFormat="1" applyFont="1" applyBorder="1" applyProtection="1">
      <protection hidden="1"/>
    </xf>
    <xf numFmtId="0" fontId="0" fillId="0" borderId="5" xfId="0" applyBorder="1" applyProtection="1">
      <protection hidden="1"/>
    </xf>
    <xf numFmtId="0" fontId="0" fillId="0" borderId="6" xfId="0" applyBorder="1" applyProtection="1">
      <protection hidden="1"/>
    </xf>
    <xf numFmtId="0" fontId="8" fillId="0" borderId="0" xfId="0" applyFont="1" applyFill="1" applyBorder="1" applyAlignment="1" applyProtection="1">
      <alignment horizontal="center"/>
      <protection hidden="1"/>
    </xf>
    <xf numFmtId="0" fontId="0" fillId="0" borderId="7" xfId="0" applyBorder="1" applyProtection="1">
      <protection hidden="1"/>
    </xf>
    <xf numFmtId="0" fontId="0" fillId="0" borderId="0" xfId="0" applyBorder="1" applyAlignment="1" applyProtection="1">
      <alignment wrapText="1"/>
      <protection hidden="1"/>
    </xf>
    <xf numFmtId="0" fontId="0" fillId="0" borderId="6" xfId="0" applyBorder="1" applyAlignment="1" applyProtection="1">
      <alignment wrapText="1"/>
      <protection hidden="1"/>
    </xf>
    <xf numFmtId="0" fontId="4" fillId="0" borderId="0" xfId="0" applyFont="1" applyBorder="1" applyAlignment="1" applyProtection="1">
      <alignment wrapText="1"/>
      <protection hidden="1"/>
    </xf>
    <xf numFmtId="0" fontId="4" fillId="0" borderId="0" xfId="0" applyFont="1" applyBorder="1" applyAlignment="1" applyProtection="1">
      <alignment horizontal="left" wrapText="1"/>
      <protection hidden="1"/>
    </xf>
    <xf numFmtId="0" fontId="4" fillId="0" borderId="0" xfId="0" applyFont="1" applyBorder="1" applyAlignment="1" applyProtection="1">
      <alignment horizontal="center" wrapText="1"/>
      <protection hidden="1"/>
    </xf>
    <xf numFmtId="0" fontId="7" fillId="0" borderId="0" xfId="0" applyFont="1" applyBorder="1" applyAlignment="1" applyProtection="1">
      <alignment horizontal="center" wrapText="1"/>
      <protection hidden="1"/>
    </xf>
    <xf numFmtId="168" fontId="7" fillId="0" borderId="0" xfId="1" applyNumberFormat="1" applyFont="1" applyBorder="1" applyAlignment="1" applyProtection="1">
      <alignment horizontal="center" wrapText="1"/>
      <protection hidden="1"/>
    </xf>
    <xf numFmtId="0" fontId="0" fillId="0" borderId="7" xfId="0" applyBorder="1" applyAlignment="1" applyProtection="1">
      <alignment wrapText="1"/>
      <protection hidden="1"/>
    </xf>
    <xf numFmtId="0" fontId="0" fillId="0" borderId="6" xfId="0" applyBorder="1" applyAlignment="1" applyProtection="1">
      <alignment vertical="center"/>
      <protection hidden="1"/>
    </xf>
    <xf numFmtId="0" fontId="0" fillId="0" borderId="0" xfId="0" applyBorder="1" applyAlignment="1" applyProtection="1">
      <alignment horizontal="left" vertical="center"/>
      <protection hidden="1"/>
    </xf>
    <xf numFmtId="167" fontId="0" fillId="0" borderId="0" xfId="0" applyNumberFormat="1" applyBorder="1" applyAlignment="1" applyProtection="1">
      <alignment vertical="center"/>
      <protection hidden="1"/>
    </xf>
    <xf numFmtId="3" fontId="0" fillId="0" borderId="0" xfId="1" applyNumberFormat="1" applyFont="1" applyBorder="1" applyAlignment="1" applyProtection="1">
      <alignment horizontal="right" vertical="center"/>
      <protection hidden="1"/>
    </xf>
    <xf numFmtId="4" fontId="0" fillId="0" borderId="0" xfId="0" applyNumberFormat="1" applyBorder="1" applyAlignment="1" applyProtection="1">
      <alignment vertical="center"/>
      <protection hidden="1"/>
    </xf>
    <xf numFmtId="168" fontId="0" fillId="0" borderId="0" xfId="1" applyNumberFormat="1" applyFont="1" applyBorder="1" applyAlignment="1" applyProtection="1">
      <alignment vertical="center"/>
      <protection hidden="1"/>
    </xf>
    <xf numFmtId="0" fontId="0" fillId="0" borderId="7" xfId="0" applyBorder="1" applyAlignment="1" applyProtection="1">
      <alignment vertical="center"/>
      <protection hidden="1"/>
    </xf>
    <xf numFmtId="3" fontId="0" fillId="0" borderId="0" xfId="1" applyNumberFormat="1" applyFont="1" applyBorder="1" applyAlignment="1" applyProtection="1">
      <alignment vertical="center"/>
      <protection hidden="1"/>
    </xf>
    <xf numFmtId="9" fontId="5" fillId="0" borderId="0" xfId="0" applyNumberFormat="1" applyFont="1" applyBorder="1" applyAlignment="1" applyProtection="1">
      <alignment horizontal="center" vertical="center"/>
      <protection hidden="1"/>
    </xf>
    <xf numFmtId="1" fontId="0" fillId="0" borderId="0" xfId="0" applyNumberFormat="1" applyFill="1" applyBorder="1" applyAlignment="1" applyProtection="1">
      <alignment horizontal="center" vertical="center"/>
      <protection hidden="1"/>
    </xf>
    <xf numFmtId="0" fontId="0" fillId="0" borderId="1" xfId="0" applyBorder="1" applyAlignment="1" applyProtection="1">
      <alignment horizontal="left" vertical="center"/>
      <protection hidden="1"/>
    </xf>
    <xf numFmtId="3" fontId="0" fillId="0" borderId="1" xfId="1" applyNumberFormat="1" applyFont="1" applyBorder="1" applyAlignment="1" applyProtection="1">
      <alignment vertical="center"/>
      <protection hidden="1"/>
    </xf>
    <xf numFmtId="0" fontId="0" fillId="0" borderId="0" xfId="0" applyBorder="1" applyAlignment="1" applyProtection="1">
      <alignment horizontal="right"/>
      <protection hidden="1"/>
    </xf>
    <xf numFmtId="3" fontId="0" fillId="0" borderId="0" xfId="1" applyNumberFormat="1" applyFont="1" applyBorder="1" applyProtection="1">
      <protection hidden="1"/>
    </xf>
    <xf numFmtId="4" fontId="0" fillId="0" borderId="0" xfId="0" applyNumberFormat="1" applyBorder="1" applyAlignment="1" applyProtection="1">
      <alignment horizontal="center"/>
      <protection hidden="1"/>
    </xf>
    <xf numFmtId="3" fontId="0" fillId="0" borderId="0" xfId="0" applyNumberFormat="1" applyBorder="1" applyProtection="1">
      <protection hidden="1"/>
    </xf>
    <xf numFmtId="0" fontId="0" fillId="0" borderId="0" xfId="0" applyBorder="1" applyAlignment="1" applyProtection="1">
      <protection hidden="1"/>
    </xf>
    <xf numFmtId="3" fontId="0" fillId="0" borderId="17" xfId="1" applyNumberFormat="1" applyFont="1" applyBorder="1" applyProtection="1">
      <protection hidden="1"/>
    </xf>
    <xf numFmtId="4" fontId="0" fillId="0" borderId="0" xfId="0" applyNumberFormat="1" applyBorder="1" applyProtection="1">
      <protection hidden="1"/>
    </xf>
    <xf numFmtId="0" fontId="0" fillId="0" borderId="14" xfId="0" applyBorder="1" applyAlignment="1" applyProtection="1">
      <alignment horizontal="left" vertical="center"/>
      <protection hidden="1"/>
    </xf>
    <xf numFmtId="3" fontId="0" fillId="0" borderId="19" xfId="1" applyNumberFormat="1" applyFont="1" applyBorder="1" applyAlignment="1" applyProtection="1">
      <alignment vertical="center"/>
      <protection hidden="1"/>
    </xf>
    <xf numFmtId="4" fontId="0" fillId="0" borderId="12" xfId="0" applyNumberFormat="1" applyBorder="1" applyProtection="1">
      <protection hidden="1"/>
    </xf>
    <xf numFmtId="10" fontId="0" fillId="0" borderId="0" xfId="4" applyNumberFormat="1" applyFont="1" applyBorder="1" applyAlignment="1" applyProtection="1">
      <alignment horizontal="center"/>
      <protection hidden="1"/>
    </xf>
    <xf numFmtId="166" fontId="0" fillId="0" borderId="0" xfId="0" applyNumberFormat="1" applyFill="1" applyBorder="1" applyAlignment="1" applyProtection="1">
      <alignment horizontal="left"/>
      <protection hidden="1"/>
    </xf>
    <xf numFmtId="0" fontId="0" fillId="0" borderId="0" xfId="0" applyBorder="1" applyAlignment="1" applyProtection="1">
      <alignment horizontal="left"/>
      <protection hidden="1"/>
    </xf>
    <xf numFmtId="0" fontId="0" fillId="0" borderId="1" xfId="0" applyBorder="1" applyAlignment="1" applyProtection="1">
      <alignment horizontal="center"/>
      <protection hidden="1"/>
    </xf>
    <xf numFmtId="3" fontId="0" fillId="0" borderId="1" xfId="0" applyNumberFormat="1" applyBorder="1" applyProtection="1">
      <protection hidden="1"/>
    </xf>
    <xf numFmtId="9" fontId="0" fillId="0" borderId="0" xfId="0" applyNumberFormat="1" applyFill="1" applyBorder="1" applyAlignment="1" applyProtection="1">
      <alignment horizontal="left"/>
      <protection hidden="1"/>
    </xf>
    <xf numFmtId="165" fontId="0" fillId="0" borderId="0" xfId="0" applyNumberFormat="1" applyBorder="1" applyProtection="1">
      <protection hidden="1"/>
    </xf>
    <xf numFmtId="0" fontId="0" fillId="0" borderId="1" xfId="0" applyBorder="1" applyAlignment="1" applyProtection="1">
      <protection hidden="1"/>
    </xf>
    <xf numFmtId="3" fontId="0" fillId="0" borderId="1" xfId="1" applyNumberFormat="1" applyFont="1" applyBorder="1" applyProtection="1">
      <protection hidden="1"/>
    </xf>
    <xf numFmtId="0" fontId="0" fillId="0" borderId="0" xfId="0" applyFill="1" applyBorder="1" applyProtection="1">
      <protection hidden="1"/>
    </xf>
    <xf numFmtId="0" fontId="3" fillId="0" borderId="0" xfId="0" applyFont="1" applyBorder="1" applyProtection="1">
      <protection hidden="1"/>
    </xf>
    <xf numFmtId="0" fontId="3" fillId="0" borderId="0" xfId="0" applyNumberFormat="1" applyFont="1" applyBorder="1" applyAlignment="1" applyProtection="1">
      <protection hidden="1"/>
    </xf>
    <xf numFmtId="3" fontId="3" fillId="0" borderId="0" xfId="1" applyNumberFormat="1" applyFont="1" applyBorder="1" applyProtection="1">
      <protection hidden="1"/>
    </xf>
    <xf numFmtId="0" fontId="3" fillId="0" borderId="2" xfId="0" applyNumberFormat="1" applyFont="1" applyBorder="1" applyAlignment="1" applyProtection="1">
      <protection hidden="1"/>
    </xf>
    <xf numFmtId="168" fontId="3" fillId="0" borderId="2" xfId="1" applyNumberFormat="1" applyFont="1"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9" xfId="0" applyBorder="1" applyAlignment="1" applyProtection="1">
      <alignment horizontal="center"/>
      <protection hidden="1"/>
    </xf>
    <xf numFmtId="168" fontId="0" fillId="0" borderId="9" xfId="1" applyNumberFormat="1" applyFont="1" applyBorder="1" applyProtection="1">
      <protection hidden="1"/>
    </xf>
    <xf numFmtId="0" fontId="0" fillId="0" borderId="10" xfId="0" applyBorder="1" applyProtection="1">
      <protection hidden="1"/>
    </xf>
    <xf numFmtId="0" fontId="9" fillId="0" borderId="0" xfId="0" applyFont="1" applyProtection="1">
      <protection hidden="1"/>
    </xf>
    <xf numFmtId="0" fontId="9" fillId="0" borderId="0" xfId="0" applyFont="1" applyAlignment="1" applyProtection="1">
      <alignment vertical="top"/>
      <protection hidden="1"/>
    </xf>
    <xf numFmtId="0" fontId="13" fillId="0" borderId="0" xfId="0" applyFont="1" applyBorder="1" applyAlignment="1" applyProtection="1">
      <alignment vertical="center"/>
      <protection hidden="1"/>
    </xf>
    <xf numFmtId="0" fontId="8" fillId="0" borderId="0" xfId="0" applyFont="1" applyFill="1" applyBorder="1" applyAlignment="1" applyProtection="1">
      <alignment horizontal="center"/>
      <protection hidden="1"/>
    </xf>
    <xf numFmtId="0" fontId="4" fillId="0" borderId="0" xfId="0" applyFont="1" applyBorder="1" applyAlignment="1" applyProtection="1">
      <alignment horizontal="left" wrapText="1"/>
      <protection hidden="1"/>
    </xf>
    <xf numFmtId="9" fontId="5" fillId="0" borderId="0" xfId="0" applyNumberFormat="1" applyFont="1" applyBorder="1" applyAlignment="1" applyProtection="1">
      <alignment horizontal="center" vertical="center"/>
      <protection hidden="1"/>
    </xf>
    <xf numFmtId="0" fontId="0" fillId="0" borderId="0" xfId="0" applyAlignment="1">
      <alignment horizontal="left"/>
    </xf>
    <xf numFmtId="10" fontId="0" fillId="0" borderId="0" xfId="0" applyNumberFormat="1" applyAlignment="1">
      <alignment horizontal="left"/>
    </xf>
    <xf numFmtId="0" fontId="0" fillId="0" borderId="21" xfId="0" applyBorder="1" applyAlignment="1">
      <alignment horizontal="left"/>
    </xf>
    <xf numFmtId="9" fontId="0" fillId="0" borderId="22" xfId="0" applyNumberFormat="1" applyBorder="1" applyAlignment="1">
      <alignment horizontal="left"/>
    </xf>
    <xf numFmtId="0" fontId="0" fillId="0" borderId="22" xfId="0" applyBorder="1" applyAlignment="1">
      <alignment horizontal="left"/>
    </xf>
    <xf numFmtId="0" fontId="0" fillId="0" borderId="22" xfId="0" applyBorder="1"/>
    <xf numFmtId="0" fontId="0" fillId="0" borderId="23" xfId="0" applyBorder="1" applyAlignment="1">
      <alignment horizontal="left"/>
    </xf>
    <xf numFmtId="0" fontId="0" fillId="0" borderId="24" xfId="0" applyBorder="1" applyAlignment="1">
      <alignment horizontal="left"/>
    </xf>
    <xf numFmtId="10" fontId="0" fillId="0" borderId="25" xfId="0" applyNumberFormat="1" applyBorder="1" applyAlignment="1">
      <alignment horizontal="left"/>
    </xf>
    <xf numFmtId="0" fontId="0" fillId="0" borderId="26" xfId="0" applyBorder="1" applyAlignment="1">
      <alignment horizontal="left"/>
    </xf>
    <xf numFmtId="0" fontId="0" fillId="0" borderId="27" xfId="0" applyBorder="1" applyAlignment="1">
      <alignment horizontal="left"/>
    </xf>
    <xf numFmtId="166" fontId="0" fillId="0" borderId="28" xfId="0" applyNumberFormat="1"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21" xfId="0" applyBorder="1"/>
    <xf numFmtId="0" fontId="0" fillId="0" borderId="23" xfId="0" applyBorder="1"/>
    <xf numFmtId="0" fontId="0" fillId="3" borderId="27" xfId="0" applyFill="1" applyBorder="1" applyAlignment="1">
      <alignment horizontal="left"/>
    </xf>
    <xf numFmtId="10" fontId="0" fillId="3" borderId="28" xfId="0" applyNumberFormat="1" applyFill="1" applyBorder="1" applyAlignment="1">
      <alignment horizontal="left"/>
    </xf>
    <xf numFmtId="0" fontId="0" fillId="3" borderId="29" xfId="0" applyFill="1" applyBorder="1" applyAlignment="1">
      <alignment horizontal="left"/>
    </xf>
    <xf numFmtId="10" fontId="0" fillId="0" borderId="28" xfId="0" applyNumberForma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left"/>
    </xf>
    <xf numFmtId="0" fontId="3" fillId="0" borderId="32" xfId="0" applyFont="1" applyBorder="1" applyAlignment="1">
      <alignment horizontal="left"/>
    </xf>
    <xf numFmtId="0" fontId="1" fillId="0" borderId="0" xfId="0" applyFont="1"/>
    <xf numFmtId="0" fontId="1" fillId="0" borderId="0" xfId="0" applyFont="1" applyAlignment="1">
      <alignment horizontal="left"/>
    </xf>
    <xf numFmtId="0" fontId="3" fillId="0" borderId="0" xfId="0" applyFont="1" applyBorder="1" applyAlignment="1" applyProtection="1">
      <alignment wrapText="1"/>
      <protection hidden="1"/>
    </xf>
    <xf numFmtId="0" fontId="0" fillId="0" borderId="0" xfId="0" applyBorder="1" applyAlignment="1" applyProtection="1">
      <alignment vertical="top"/>
      <protection hidden="1"/>
    </xf>
    <xf numFmtId="0" fontId="3" fillId="0" borderId="0" xfId="0" applyFont="1" applyBorder="1" applyAlignment="1" applyProtection="1">
      <alignment horizontal="left" wrapText="1"/>
      <protection hidden="1"/>
    </xf>
    <xf numFmtId="0" fontId="0" fillId="0" borderId="0" xfId="0" applyAlignment="1" applyProtection="1">
      <alignment horizontal="left" vertical="top" wrapText="1"/>
      <protection hidden="1"/>
    </xf>
    <xf numFmtId="0" fontId="17" fillId="0" borderId="0" xfId="0" applyFont="1" applyAlignment="1">
      <alignment horizontal="center" vertical="top" wrapText="1"/>
    </xf>
    <xf numFmtId="0" fontId="8" fillId="0" borderId="6" xfId="0" applyFont="1" applyFill="1" applyBorder="1" applyAlignment="1" applyProtection="1">
      <alignment horizontal="center"/>
      <protection hidden="1"/>
    </xf>
    <xf numFmtId="0" fontId="8" fillId="0" borderId="0" xfId="0" applyFont="1" applyFill="1" applyBorder="1" applyAlignment="1" applyProtection="1">
      <alignment horizontal="center"/>
      <protection hidden="1"/>
    </xf>
    <xf numFmtId="0" fontId="8" fillId="0" borderId="7" xfId="0" applyFont="1" applyFill="1" applyBorder="1" applyAlignment="1" applyProtection="1">
      <alignment horizontal="center"/>
      <protection hidden="1"/>
    </xf>
    <xf numFmtId="0" fontId="4" fillId="0" borderId="0" xfId="0" applyFont="1" applyBorder="1" applyAlignment="1" applyProtection="1">
      <alignment horizontal="left" wrapText="1"/>
      <protection hidden="1"/>
    </xf>
    <xf numFmtId="0" fontId="7" fillId="0" borderId="0" xfId="0" applyFont="1" applyBorder="1" applyAlignment="1" applyProtection="1">
      <alignment horizontal="left" wrapText="1"/>
      <protection hidden="1"/>
    </xf>
    <xf numFmtId="9" fontId="5" fillId="0" borderId="0" xfId="0" applyNumberFormat="1" applyFont="1" applyBorder="1" applyAlignment="1" applyProtection="1">
      <alignment horizontal="center" vertical="center"/>
      <protection hidden="1"/>
    </xf>
    <xf numFmtId="9" fontId="5" fillId="0" borderId="7" xfId="0" applyNumberFormat="1" applyFont="1" applyBorder="1" applyAlignment="1" applyProtection="1">
      <alignment horizontal="center" vertical="center"/>
      <protection hidden="1"/>
    </xf>
    <xf numFmtId="0" fontId="7" fillId="0" borderId="7" xfId="0" applyFont="1" applyBorder="1" applyAlignment="1" applyProtection="1">
      <alignment horizontal="left" wrapText="1"/>
      <protection hidden="1"/>
    </xf>
    <xf numFmtId="0" fontId="0" fillId="0" borderId="0" xfId="0" applyAlignment="1" applyProtection="1">
      <alignment horizontal="left" wrapText="1"/>
      <protection hidden="1"/>
    </xf>
    <xf numFmtId="0" fontId="9" fillId="0" borderId="0" xfId="0" applyFont="1" applyAlignment="1" applyProtection="1">
      <alignment horizontal="left" wrapText="1"/>
      <protection hidden="1"/>
    </xf>
  </cellXfs>
  <cellStyles count="6">
    <cellStyle name="Dezimal 2" xfId="2" xr:uid="{00000000-0005-0000-0000-000000000000}"/>
    <cellStyle name="Dezimal 3" xfId="3" xr:uid="{00000000-0005-0000-0000-000001000000}"/>
    <cellStyle name="Komma" xfId="1" builtinId="3"/>
    <cellStyle name="Prozent" xfId="4" builtinId="5"/>
    <cellStyle name="Prozent 2" xfId="5" xr:uid="{00000000-0005-0000-0000-000004000000}"/>
    <cellStyle name="Standard" xfId="0" builtinId="0"/>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F51A-FBAD-40CB-8A9A-DBE79821BFEF}">
  <dimension ref="A1:B9"/>
  <sheetViews>
    <sheetView workbookViewId="0">
      <selection activeCell="C18" sqref="C18"/>
    </sheetView>
  </sheetViews>
  <sheetFormatPr baseColWidth="10" defaultRowHeight="12.75" x14ac:dyDescent="0.2"/>
  <cols>
    <col min="1" max="1" width="37.140625" bestFit="1" customWidth="1"/>
    <col min="2" max="2" width="86.5703125" bestFit="1" customWidth="1"/>
  </cols>
  <sheetData>
    <row r="1" spans="1:2" x14ac:dyDescent="0.2">
      <c r="A1" s="209" t="s">
        <v>57</v>
      </c>
    </row>
    <row r="2" spans="1:2" x14ac:dyDescent="0.2">
      <c r="A2" s="210" t="s">
        <v>68</v>
      </c>
      <c r="B2" s="209" t="s">
        <v>66</v>
      </c>
    </row>
    <row r="3" spans="1:2" x14ac:dyDescent="0.2">
      <c r="A3" s="210" t="s">
        <v>68</v>
      </c>
      <c r="B3" s="209" t="s">
        <v>67</v>
      </c>
    </row>
    <row r="5" spans="1:2" x14ac:dyDescent="0.2">
      <c r="A5" s="209" t="s">
        <v>58</v>
      </c>
      <c r="B5" s="209" t="s">
        <v>59</v>
      </c>
    </row>
    <row r="6" spans="1:2" x14ac:dyDescent="0.2">
      <c r="B6" s="209"/>
    </row>
    <row r="7" spans="1:2" x14ac:dyDescent="0.2">
      <c r="A7" s="209" t="s">
        <v>60</v>
      </c>
      <c r="B7" s="209" t="s">
        <v>61</v>
      </c>
    </row>
    <row r="8" spans="1:2" x14ac:dyDescent="0.2">
      <c r="A8" s="209" t="s">
        <v>63</v>
      </c>
      <c r="B8" s="209" t="s">
        <v>62</v>
      </c>
    </row>
    <row r="9" spans="1:2" x14ac:dyDescent="0.2">
      <c r="A9" s="209" t="s">
        <v>64</v>
      </c>
      <c r="B9" s="209" t="s">
        <v>65</v>
      </c>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4"/>
  <sheetViews>
    <sheetView showGridLines="0" tabSelected="1" topLeftCell="A3" zoomScale="130" zoomScaleNormal="130" workbookViewId="0">
      <selection activeCell="R18" sqref="R18"/>
    </sheetView>
  </sheetViews>
  <sheetFormatPr baseColWidth="10" defaultRowHeight="12.75" x14ac:dyDescent="0.2"/>
  <cols>
    <col min="1" max="1" width="2.140625" style="2" customWidth="1"/>
    <col min="2" max="2" width="1.7109375" customWidth="1"/>
    <col min="3" max="3" width="5.140625" customWidth="1"/>
    <col min="4" max="4" width="1.140625" customWidth="1"/>
    <col min="5" max="5" width="7.7109375" customWidth="1"/>
    <col min="6" max="6" width="3.85546875" customWidth="1"/>
    <col min="7" max="7" width="22.7109375" customWidth="1"/>
    <col min="8" max="8" width="3" style="1" customWidth="1"/>
    <col min="9" max="9" width="9.7109375" customWidth="1"/>
    <col min="10" max="10" width="4.5703125" customWidth="1"/>
    <col min="11" max="11" width="2.28515625" customWidth="1"/>
    <col min="12" max="12" width="3.85546875" customWidth="1"/>
    <col min="13" max="13" width="10.28515625" style="9" customWidth="1"/>
    <col min="14" max="14" width="5.42578125" customWidth="1"/>
    <col min="15" max="15" width="9.7109375" customWidth="1"/>
    <col min="16" max="16" width="2.28515625" customWidth="1"/>
    <col min="17" max="17" width="3.140625" customWidth="1"/>
    <col min="18" max="18" width="13.140625" style="9" bestFit="1" customWidth="1"/>
    <col min="19" max="19" width="1.7109375" customWidth="1"/>
    <col min="20" max="20" width="3.7109375" customWidth="1"/>
    <col min="21" max="21" width="2.28515625" customWidth="1"/>
    <col min="22" max="22" width="6.140625" style="2" customWidth="1"/>
    <col min="26" max="26" width="6" bestFit="1" customWidth="1"/>
    <col min="27" max="27" width="0.85546875" customWidth="1"/>
  </cols>
  <sheetData>
    <row r="1" spans="1:22" s="2" customFormat="1" ht="7.5" customHeight="1" x14ac:dyDescent="0.2">
      <c r="A1" s="27"/>
      <c r="B1" s="27"/>
      <c r="C1" s="27"/>
      <c r="D1" s="27"/>
      <c r="E1" s="27"/>
      <c r="F1" s="27"/>
      <c r="G1" s="27"/>
      <c r="H1" s="28"/>
      <c r="I1" s="27"/>
      <c r="J1" s="27"/>
      <c r="K1" s="27"/>
      <c r="L1" s="27"/>
      <c r="M1" s="29"/>
      <c r="N1" s="27"/>
      <c r="O1" s="27"/>
      <c r="P1" s="27"/>
      <c r="Q1" s="27"/>
      <c r="R1" s="29"/>
      <c r="S1" s="27"/>
      <c r="T1" s="27"/>
    </row>
    <row r="2" spans="1:22" s="4" customFormat="1" ht="35.25" customHeight="1" x14ac:dyDescent="0.2">
      <c r="A2" s="30"/>
      <c r="B2" s="31"/>
      <c r="C2" s="32" t="s">
        <v>71</v>
      </c>
      <c r="D2" s="32"/>
      <c r="E2" s="32"/>
      <c r="F2" s="31"/>
      <c r="G2" s="31"/>
      <c r="H2" s="33"/>
      <c r="I2" s="31"/>
      <c r="J2" s="31"/>
      <c r="K2" s="31"/>
      <c r="L2" s="31"/>
      <c r="M2" s="34"/>
      <c r="N2" s="31"/>
      <c r="O2" s="31"/>
      <c r="P2" s="31"/>
      <c r="Q2" s="31"/>
      <c r="R2" s="34"/>
      <c r="S2" s="31"/>
      <c r="T2" s="31"/>
      <c r="V2" s="6"/>
    </row>
    <row r="3" spans="1:22" ht="14.25" x14ac:dyDescent="0.2">
      <c r="A3" s="27"/>
      <c r="B3" s="35"/>
      <c r="C3" s="35"/>
      <c r="D3" s="35"/>
      <c r="E3" s="35"/>
      <c r="F3" s="35"/>
      <c r="G3" s="35"/>
      <c r="H3" s="36"/>
      <c r="I3" s="35"/>
      <c r="J3" s="35"/>
      <c r="K3" s="35"/>
      <c r="L3" s="35"/>
      <c r="M3" s="37"/>
      <c r="N3" s="35"/>
      <c r="O3" s="35"/>
      <c r="P3" s="35"/>
      <c r="Q3" s="35"/>
      <c r="R3" s="37"/>
      <c r="S3" s="35"/>
      <c r="T3" s="35"/>
    </row>
    <row r="4" spans="1:22" ht="15" x14ac:dyDescent="0.25">
      <c r="A4" s="27"/>
      <c r="B4" s="35"/>
      <c r="C4" s="38" t="s">
        <v>26</v>
      </c>
      <c r="D4" s="38"/>
      <c r="E4" s="38"/>
      <c r="F4" s="39"/>
      <c r="G4" s="39"/>
      <c r="H4" s="40"/>
      <c r="I4" s="39"/>
      <c r="J4" s="39"/>
      <c r="K4" s="39"/>
      <c r="L4" s="35"/>
      <c r="M4" s="37"/>
      <c r="N4" s="35"/>
      <c r="O4" s="35"/>
      <c r="P4" s="35"/>
      <c r="Q4" s="35"/>
      <c r="R4" s="37"/>
      <c r="S4" s="35"/>
      <c r="T4" s="35"/>
    </row>
    <row r="5" spans="1:22" ht="15" x14ac:dyDescent="0.25">
      <c r="A5" s="27"/>
      <c r="B5" s="35"/>
      <c r="C5" s="41"/>
      <c r="D5" s="41"/>
      <c r="E5" s="41"/>
      <c r="F5" s="42"/>
      <c r="G5" s="42"/>
      <c r="H5" s="43"/>
      <c r="I5" s="42"/>
      <c r="J5" s="42"/>
      <c r="K5" s="42"/>
      <c r="L5" s="35"/>
      <c r="M5" s="37"/>
      <c r="N5" s="35"/>
      <c r="O5" s="35"/>
      <c r="P5" s="35"/>
      <c r="Q5" s="35"/>
      <c r="R5" s="37"/>
      <c r="S5" s="35"/>
      <c r="T5" s="35"/>
    </row>
    <row r="6" spans="1:22" ht="14.25" x14ac:dyDescent="0.2">
      <c r="A6" s="27"/>
      <c r="B6" s="35"/>
      <c r="C6" s="44" t="s">
        <v>2</v>
      </c>
      <c r="D6" s="35"/>
      <c r="E6" s="35"/>
      <c r="F6" s="35"/>
      <c r="G6" s="35"/>
      <c r="H6" s="36"/>
      <c r="I6" s="35"/>
      <c r="J6" s="35"/>
      <c r="K6" s="35"/>
      <c r="L6" s="35" t="s">
        <v>3</v>
      </c>
      <c r="M6" s="45">
        <v>100</v>
      </c>
      <c r="N6" s="35"/>
      <c r="O6" s="35"/>
      <c r="P6" s="35"/>
      <c r="Q6" s="35"/>
      <c r="R6" s="37"/>
      <c r="S6" s="35"/>
      <c r="T6" s="35"/>
    </row>
    <row r="7" spans="1:22" ht="14.25" x14ac:dyDescent="0.2">
      <c r="A7" s="27"/>
      <c r="B7" s="35"/>
      <c r="C7" s="44" t="s">
        <v>31</v>
      </c>
      <c r="D7" s="35"/>
      <c r="E7" s="35"/>
      <c r="F7" s="35"/>
      <c r="G7" s="35"/>
      <c r="H7" s="36"/>
      <c r="I7" s="35"/>
      <c r="J7" s="35"/>
      <c r="K7" s="35"/>
      <c r="L7" s="35" t="s">
        <v>3</v>
      </c>
      <c r="M7" s="45">
        <f>IF(C53&gt;0,70000,50000)</f>
        <v>50000</v>
      </c>
      <c r="N7" s="35"/>
      <c r="O7" s="35"/>
      <c r="P7" s="35"/>
      <c r="Q7" s="35"/>
      <c r="R7" s="37"/>
      <c r="S7" s="35"/>
      <c r="T7" s="35"/>
    </row>
    <row r="8" spans="1:22" ht="14.25" x14ac:dyDescent="0.2">
      <c r="A8" s="27"/>
      <c r="B8" s="35"/>
      <c r="C8" s="44" t="s">
        <v>32</v>
      </c>
      <c r="D8" s="35"/>
      <c r="E8" s="35"/>
      <c r="F8" s="35"/>
      <c r="G8" s="35"/>
      <c r="H8" s="36"/>
      <c r="I8" s="35"/>
      <c r="J8" s="35"/>
      <c r="K8" s="35"/>
      <c r="L8" s="35" t="s">
        <v>3</v>
      </c>
      <c r="M8" s="45">
        <v>50000</v>
      </c>
      <c r="N8" s="35"/>
      <c r="O8" s="35"/>
      <c r="P8" s="35"/>
      <c r="Q8" s="35"/>
      <c r="R8" s="37"/>
      <c r="S8" s="35"/>
      <c r="T8" s="35"/>
    </row>
    <row r="9" spans="1:22" ht="14.25" x14ac:dyDescent="0.2">
      <c r="A9" s="27"/>
      <c r="B9" s="35"/>
      <c r="C9" s="44" t="s">
        <v>33</v>
      </c>
      <c r="D9" s="35"/>
      <c r="E9" s="35"/>
      <c r="F9" s="35"/>
      <c r="G9" s="35"/>
      <c r="H9" s="36"/>
      <c r="I9" s="35"/>
      <c r="J9" s="35"/>
      <c r="K9" s="35"/>
      <c r="L9" s="35" t="s">
        <v>3</v>
      </c>
      <c r="M9" s="45">
        <v>25000</v>
      </c>
      <c r="N9" s="35"/>
      <c r="O9" s="35"/>
      <c r="P9" s="35"/>
      <c r="Q9" s="35"/>
      <c r="R9" s="37"/>
      <c r="S9" s="35"/>
      <c r="T9" s="35"/>
    </row>
    <row r="10" spans="1:22" ht="14.25" x14ac:dyDescent="0.2">
      <c r="A10" s="27"/>
      <c r="B10" s="35"/>
      <c r="C10" s="35"/>
      <c r="D10" s="35"/>
      <c r="E10" s="35"/>
      <c r="F10" s="35"/>
      <c r="G10" s="35"/>
      <c r="H10" s="36"/>
      <c r="I10" s="35"/>
      <c r="J10" s="35"/>
      <c r="K10" s="35"/>
      <c r="L10" s="35"/>
      <c r="M10" s="46"/>
      <c r="N10" s="35"/>
      <c r="O10" s="35"/>
      <c r="P10" s="35"/>
      <c r="Q10" s="35"/>
      <c r="R10" s="37"/>
      <c r="S10" s="35"/>
      <c r="T10" s="35"/>
    </row>
    <row r="11" spans="1:22" ht="14.25" x14ac:dyDescent="0.2">
      <c r="A11" s="27"/>
      <c r="B11" s="35"/>
      <c r="C11" s="44" t="s">
        <v>34</v>
      </c>
      <c r="D11" s="35"/>
      <c r="E11" s="35"/>
      <c r="F11" s="35"/>
      <c r="G11" s="35"/>
      <c r="H11" s="36"/>
      <c r="I11" s="35"/>
      <c r="J11" s="35"/>
      <c r="K11" s="35"/>
      <c r="L11" s="35"/>
      <c r="M11" s="47">
        <v>9.5000000000000001E-2</v>
      </c>
      <c r="N11" s="35"/>
      <c r="O11" s="35"/>
      <c r="P11" s="35"/>
      <c r="Q11" s="35"/>
      <c r="R11" s="37"/>
      <c r="S11" s="35"/>
      <c r="T11" s="35"/>
    </row>
    <row r="12" spans="1:22" ht="14.25" x14ac:dyDescent="0.2">
      <c r="A12" s="27"/>
      <c r="B12" s="35"/>
      <c r="C12" s="44" t="s">
        <v>35</v>
      </c>
      <c r="D12" s="35"/>
      <c r="E12" s="35"/>
      <c r="F12" s="35"/>
      <c r="G12" s="35"/>
      <c r="H12" s="36"/>
      <c r="I12" s="35"/>
      <c r="J12" s="35"/>
      <c r="K12" s="35"/>
      <c r="L12" s="35"/>
      <c r="M12" s="45">
        <v>35000</v>
      </c>
      <c r="N12" s="35"/>
      <c r="O12" s="35"/>
      <c r="P12" s="35"/>
      <c r="Q12" s="35"/>
      <c r="R12" s="37"/>
      <c r="S12" s="35"/>
      <c r="T12" s="35"/>
    </row>
    <row r="13" spans="1:22" ht="14.25" x14ac:dyDescent="0.2">
      <c r="A13" s="27"/>
      <c r="B13" s="35"/>
      <c r="C13" s="48" t="s">
        <v>36</v>
      </c>
      <c r="D13" s="35"/>
      <c r="E13" s="35"/>
      <c r="F13" s="35"/>
      <c r="G13" s="35"/>
      <c r="H13" s="36"/>
      <c r="I13" s="35"/>
      <c r="J13" s="35"/>
      <c r="K13" s="35"/>
      <c r="L13" s="35"/>
      <c r="M13" s="47">
        <v>1E-4</v>
      </c>
      <c r="N13" s="35"/>
      <c r="O13" s="35"/>
      <c r="P13" s="35"/>
      <c r="Q13" s="35"/>
      <c r="R13" s="37"/>
      <c r="S13" s="35"/>
      <c r="T13" s="35"/>
    </row>
    <row r="14" spans="1:22" s="2" customFormat="1" ht="14.25" x14ac:dyDescent="0.2">
      <c r="A14" s="27"/>
      <c r="B14" s="49"/>
      <c r="C14" s="50"/>
      <c r="D14" s="50"/>
      <c r="E14" s="50"/>
      <c r="F14" s="50"/>
      <c r="G14" s="50"/>
      <c r="H14" s="51"/>
      <c r="I14" s="50"/>
      <c r="J14" s="50"/>
      <c r="K14" s="50"/>
      <c r="L14" s="50"/>
      <c r="M14" s="52"/>
      <c r="N14" s="50"/>
      <c r="O14" s="50"/>
      <c r="P14" s="50"/>
      <c r="Q14" s="50"/>
      <c r="R14" s="52"/>
      <c r="S14" s="50"/>
      <c r="T14" s="49"/>
    </row>
    <row r="15" spans="1:22" s="2" customFormat="1" ht="14.25" x14ac:dyDescent="0.2">
      <c r="A15" s="27"/>
      <c r="B15" s="49"/>
      <c r="C15" s="44"/>
      <c r="D15" s="49"/>
      <c r="E15" s="49"/>
      <c r="F15" s="49"/>
      <c r="G15" s="49"/>
      <c r="H15" s="53"/>
      <c r="I15" s="49"/>
      <c r="J15" s="49"/>
      <c r="K15" s="49"/>
      <c r="L15" s="49"/>
      <c r="M15" s="54"/>
      <c r="N15" s="49"/>
      <c r="O15" s="49"/>
      <c r="P15" s="49"/>
      <c r="Q15" s="49"/>
      <c r="R15" s="54"/>
      <c r="S15" s="49"/>
      <c r="T15" s="49"/>
    </row>
    <row r="16" spans="1:22" s="4" customFormat="1" ht="15.75" customHeight="1" x14ac:dyDescent="0.2">
      <c r="A16" s="30"/>
      <c r="B16" s="55"/>
      <c r="C16" s="56" t="s">
        <v>37</v>
      </c>
      <c r="D16" s="57"/>
      <c r="E16" s="57"/>
      <c r="F16" s="55"/>
      <c r="G16" s="55"/>
      <c r="H16" s="58"/>
      <c r="I16" s="59"/>
      <c r="J16" s="60"/>
      <c r="K16" s="59"/>
      <c r="L16" s="59"/>
      <c r="M16" s="61"/>
      <c r="N16" s="55"/>
      <c r="O16" s="55"/>
      <c r="P16" s="55"/>
      <c r="Q16" s="55"/>
      <c r="R16" s="62"/>
      <c r="S16" s="55"/>
      <c r="T16" s="55"/>
      <c r="V16" s="6"/>
    </row>
    <row r="17" spans="1:32" s="4" customFormat="1" ht="24" customHeight="1" x14ac:dyDescent="0.2">
      <c r="A17" s="30"/>
      <c r="B17" s="55"/>
      <c r="C17" s="63" t="s">
        <v>25</v>
      </c>
      <c r="D17" s="64"/>
      <c r="E17" s="64"/>
      <c r="F17" s="65"/>
      <c r="G17" s="65"/>
      <c r="H17" s="66"/>
      <c r="I17" s="55"/>
      <c r="J17" s="67"/>
      <c r="K17" s="55"/>
      <c r="L17" s="66"/>
      <c r="M17" s="62"/>
      <c r="N17" s="55"/>
      <c r="O17" s="55"/>
      <c r="P17" s="55"/>
      <c r="Q17" s="55"/>
      <c r="R17" s="62"/>
      <c r="S17" s="55"/>
      <c r="T17" s="55"/>
      <c r="V17" s="6"/>
    </row>
    <row r="18" spans="1:32" s="4" customFormat="1" ht="15.75" customHeight="1" thickBot="1" x14ac:dyDescent="0.25">
      <c r="A18" s="30"/>
      <c r="B18" s="55"/>
      <c r="C18" s="68">
        <v>1990</v>
      </c>
      <c r="D18" s="68"/>
      <c r="E18" s="68"/>
      <c r="F18" s="55" t="s">
        <v>28</v>
      </c>
      <c r="G18" s="55"/>
      <c r="H18" s="66"/>
      <c r="I18" s="55"/>
      <c r="J18" s="67"/>
      <c r="K18" s="66"/>
      <c r="L18" s="66"/>
      <c r="M18" s="62"/>
      <c r="N18" s="55"/>
      <c r="O18" s="55"/>
      <c r="P18" s="66"/>
      <c r="Q18" s="69" t="s">
        <v>3</v>
      </c>
      <c r="R18" s="10"/>
      <c r="S18" s="55"/>
      <c r="T18" s="55"/>
      <c r="V18" s="6"/>
    </row>
    <row r="19" spans="1:32" s="4" customFormat="1" ht="15.75" customHeight="1" x14ac:dyDescent="0.2">
      <c r="A19" s="30"/>
      <c r="B19" s="55"/>
      <c r="C19" s="59"/>
      <c r="D19" s="59"/>
      <c r="E19" s="59"/>
      <c r="F19" s="55"/>
      <c r="G19" s="55"/>
      <c r="H19" s="70"/>
      <c r="I19" s="55"/>
      <c r="J19" s="67"/>
      <c r="K19" s="66"/>
      <c r="L19" s="66"/>
      <c r="M19" s="62"/>
      <c r="N19" s="55"/>
      <c r="O19" s="71"/>
      <c r="P19" s="72"/>
      <c r="Q19" s="73"/>
      <c r="R19" s="74"/>
      <c r="S19" s="55"/>
      <c r="T19" s="55"/>
      <c r="V19" s="6"/>
    </row>
    <row r="20" spans="1:32" s="4" customFormat="1" ht="15.75" customHeight="1" thickBot="1" x14ac:dyDescent="0.25">
      <c r="A20" s="30"/>
      <c r="B20" s="55"/>
      <c r="C20" s="68" t="s">
        <v>49</v>
      </c>
      <c r="D20" s="68"/>
      <c r="E20" s="68"/>
      <c r="F20" s="55" t="s">
        <v>46</v>
      </c>
      <c r="G20" s="55"/>
      <c r="H20" s="66"/>
      <c r="I20" s="55"/>
      <c r="J20" s="67"/>
      <c r="K20" s="66"/>
      <c r="L20" s="75"/>
      <c r="M20" s="76"/>
      <c r="N20" s="55"/>
      <c r="O20" s="55"/>
      <c r="P20" s="77" t="s">
        <v>23</v>
      </c>
      <c r="Q20" s="69" t="s">
        <v>3</v>
      </c>
      <c r="R20" s="10">
        <v>0</v>
      </c>
      <c r="S20" s="55"/>
      <c r="T20" s="55"/>
      <c r="U20" s="6"/>
      <c r="V20" s="6"/>
      <c r="W20" s="6"/>
      <c r="X20" s="6"/>
      <c r="Y20" s="6"/>
      <c r="Z20" s="6"/>
    </row>
    <row r="21" spans="1:32" s="4" customFormat="1" ht="15.75" customHeight="1" thickBot="1" x14ac:dyDescent="0.25">
      <c r="A21" s="30"/>
      <c r="B21" s="55"/>
      <c r="C21" s="68" t="s">
        <v>50</v>
      </c>
      <c r="D21" s="68"/>
      <c r="E21" s="68"/>
      <c r="F21" s="55" t="s">
        <v>43</v>
      </c>
      <c r="G21" s="55"/>
      <c r="H21" s="66"/>
      <c r="I21" s="55"/>
      <c r="J21" s="67"/>
      <c r="K21" s="66"/>
      <c r="L21" s="75"/>
      <c r="M21" s="76"/>
      <c r="N21" s="55"/>
      <c r="O21" s="55"/>
      <c r="P21" s="77" t="s">
        <v>23</v>
      </c>
      <c r="Q21" s="78" t="s">
        <v>3</v>
      </c>
      <c r="R21" s="11">
        <v>0</v>
      </c>
      <c r="S21" s="55"/>
      <c r="T21" s="55"/>
      <c r="U21" s="6"/>
      <c r="V21" s="6"/>
      <c r="W21" s="6"/>
      <c r="X21" s="6"/>
      <c r="Y21" s="6"/>
      <c r="Z21" s="6"/>
    </row>
    <row r="22" spans="1:32" s="4" customFormat="1" ht="15.75" customHeight="1" thickBot="1" x14ac:dyDescent="0.25">
      <c r="A22" s="30"/>
      <c r="B22" s="55"/>
      <c r="C22" s="68">
        <v>2750</v>
      </c>
      <c r="D22" s="68"/>
      <c r="E22" s="68"/>
      <c r="F22" s="55" t="s">
        <v>38</v>
      </c>
      <c r="G22" s="55"/>
      <c r="H22" s="66"/>
      <c r="I22" s="55"/>
      <c r="J22" s="67"/>
      <c r="K22" s="66"/>
      <c r="L22" s="75"/>
      <c r="M22" s="76"/>
      <c r="N22" s="55"/>
      <c r="O22" s="55"/>
      <c r="P22" s="77" t="s">
        <v>23</v>
      </c>
      <c r="Q22" s="78" t="s">
        <v>3</v>
      </c>
      <c r="R22" s="11">
        <v>0</v>
      </c>
      <c r="S22" s="55"/>
      <c r="T22" s="55"/>
      <c r="U22" s="6"/>
      <c r="V22" s="6"/>
      <c r="W22" s="6"/>
      <c r="X22" s="6"/>
      <c r="Y22" s="6"/>
      <c r="Z22" s="6"/>
      <c r="AB22" s="17"/>
      <c r="AC22" s="17"/>
      <c r="AD22" s="17"/>
      <c r="AE22" s="7"/>
      <c r="AF22" s="7"/>
    </row>
    <row r="23" spans="1:32" s="4" customFormat="1" ht="15.75" customHeight="1" thickBot="1" x14ac:dyDescent="0.25">
      <c r="A23" s="30"/>
      <c r="B23" s="79"/>
      <c r="C23" s="80">
        <v>3100</v>
      </c>
      <c r="D23" s="80"/>
      <c r="E23" s="80"/>
      <c r="F23" s="79" t="s">
        <v>39</v>
      </c>
      <c r="G23" s="79"/>
      <c r="H23" s="75"/>
      <c r="I23" s="79"/>
      <c r="J23" s="81"/>
      <c r="K23" s="75"/>
      <c r="L23" s="75"/>
      <c r="M23" s="76"/>
      <c r="N23" s="79"/>
      <c r="O23" s="79"/>
      <c r="P23" s="77" t="s">
        <v>23</v>
      </c>
      <c r="Q23" s="78" t="s">
        <v>3</v>
      </c>
      <c r="R23" s="11">
        <v>0</v>
      </c>
      <c r="S23" s="79"/>
      <c r="T23" s="55"/>
      <c r="U23" s="6"/>
      <c r="V23" s="6"/>
      <c r="W23" s="6"/>
      <c r="X23" s="6"/>
      <c r="Y23" s="6"/>
      <c r="Z23" s="6"/>
    </row>
    <row r="24" spans="1:32" s="6" customFormat="1" ht="15.75" customHeight="1" x14ac:dyDescent="0.2">
      <c r="A24" s="30"/>
      <c r="B24" s="79"/>
      <c r="C24" s="80">
        <v>2860</v>
      </c>
      <c r="D24" s="80"/>
      <c r="E24" s="80"/>
      <c r="F24" s="79" t="s">
        <v>40</v>
      </c>
      <c r="G24" s="79"/>
      <c r="H24" s="75"/>
      <c r="I24" s="79"/>
      <c r="J24" s="81"/>
      <c r="K24" s="75"/>
      <c r="L24" s="75"/>
      <c r="M24" s="76"/>
      <c r="N24" s="79"/>
      <c r="O24" s="79"/>
      <c r="P24" s="82" t="s">
        <v>23</v>
      </c>
      <c r="Q24" s="83" t="s">
        <v>3</v>
      </c>
      <c r="R24" s="13">
        <v>0</v>
      </c>
      <c r="S24" s="79"/>
      <c r="T24" s="79"/>
    </row>
    <row r="25" spans="1:32" s="6" customFormat="1" ht="15.75" customHeight="1" x14ac:dyDescent="0.2">
      <c r="A25" s="30"/>
      <c r="B25" s="79"/>
      <c r="C25" s="80"/>
      <c r="D25" s="80"/>
      <c r="E25" s="80"/>
      <c r="F25" s="79"/>
      <c r="G25" s="79"/>
      <c r="H25" s="75"/>
      <c r="I25" s="79"/>
      <c r="J25" s="81"/>
      <c r="K25" s="75"/>
      <c r="L25" s="75"/>
      <c r="M25" s="76"/>
      <c r="N25" s="79"/>
      <c r="O25" s="79"/>
      <c r="P25" s="82"/>
      <c r="Q25" s="84"/>
      <c r="R25" s="22"/>
      <c r="S25" s="79"/>
      <c r="T25" s="79"/>
    </row>
    <row r="26" spans="1:32" s="4" customFormat="1" ht="15.75" customHeight="1" thickBot="1" x14ac:dyDescent="0.25">
      <c r="A26" s="30"/>
      <c r="B26" s="55"/>
      <c r="C26" s="68">
        <v>1800</v>
      </c>
      <c r="D26" s="68"/>
      <c r="E26" s="68"/>
      <c r="F26" s="55" t="s">
        <v>13</v>
      </c>
      <c r="G26" s="55"/>
      <c r="H26" s="66"/>
      <c r="I26" s="55"/>
      <c r="J26" s="67"/>
      <c r="K26" s="77" t="s">
        <v>22</v>
      </c>
      <c r="L26" s="85" t="s">
        <v>3</v>
      </c>
      <c r="M26" s="10">
        <v>0</v>
      </c>
      <c r="N26" s="55"/>
      <c r="O26" s="55"/>
      <c r="P26" s="66"/>
      <c r="Q26" s="55"/>
      <c r="R26" s="86"/>
      <c r="S26" s="55"/>
      <c r="T26" s="55"/>
      <c r="V26" s="6"/>
    </row>
    <row r="27" spans="1:32" s="4" customFormat="1" ht="15.75" customHeight="1" x14ac:dyDescent="0.2">
      <c r="A27" s="30"/>
      <c r="B27" s="55"/>
      <c r="C27" s="68" t="s">
        <v>51</v>
      </c>
      <c r="D27" s="68"/>
      <c r="E27" s="68"/>
      <c r="F27" s="55" t="s">
        <v>14</v>
      </c>
      <c r="G27" s="55"/>
      <c r="H27" s="66"/>
      <c r="I27" s="55"/>
      <c r="J27" s="67"/>
      <c r="K27" s="77" t="s">
        <v>22</v>
      </c>
      <c r="L27" s="87" t="s">
        <v>3</v>
      </c>
      <c r="M27" s="23">
        <v>0</v>
      </c>
      <c r="N27" s="55"/>
      <c r="O27" s="55"/>
      <c r="P27" s="66"/>
      <c r="Q27" s="55"/>
      <c r="R27" s="86"/>
      <c r="S27" s="55"/>
      <c r="T27" s="55"/>
      <c r="V27" s="6"/>
    </row>
    <row r="28" spans="1:32" s="4" customFormat="1" ht="15.75" customHeight="1" x14ac:dyDescent="0.2">
      <c r="A28" s="30"/>
      <c r="B28" s="55"/>
      <c r="C28" s="88"/>
      <c r="D28" s="88"/>
      <c r="E28" s="88"/>
      <c r="F28" s="55" t="s">
        <v>15</v>
      </c>
      <c r="G28" s="55"/>
      <c r="H28" s="66"/>
      <c r="I28" s="55"/>
      <c r="J28" s="67"/>
      <c r="K28" s="66"/>
      <c r="L28" s="66" t="s">
        <v>3</v>
      </c>
      <c r="M28" s="86">
        <f>SUM(M26:M27)</f>
        <v>0</v>
      </c>
      <c r="N28" s="55"/>
      <c r="O28" s="55"/>
      <c r="P28" s="66"/>
      <c r="Q28" s="55"/>
      <c r="R28" s="86"/>
      <c r="S28" s="55"/>
      <c r="T28" s="55"/>
      <c r="U28" s="6"/>
      <c r="V28" s="6"/>
      <c r="W28" s="6"/>
      <c r="X28" s="6"/>
      <c r="Y28" s="6"/>
      <c r="Z28" s="6"/>
    </row>
    <row r="29" spans="1:32" s="4" customFormat="1" ht="15.75" customHeight="1" x14ac:dyDescent="0.2">
      <c r="A29" s="30"/>
      <c r="B29" s="55"/>
      <c r="C29" s="68" t="s">
        <v>52</v>
      </c>
      <c r="D29" s="68"/>
      <c r="E29" s="68"/>
      <c r="F29" s="55" t="s">
        <v>24</v>
      </c>
      <c r="G29" s="55"/>
      <c r="H29" s="66"/>
      <c r="I29" s="55"/>
      <c r="J29" s="67"/>
      <c r="K29" s="89" t="s">
        <v>23</v>
      </c>
      <c r="L29" s="90" t="s">
        <v>3</v>
      </c>
      <c r="M29" s="12">
        <v>0</v>
      </c>
      <c r="N29" s="55"/>
      <c r="O29" s="55"/>
      <c r="P29" s="66"/>
      <c r="Q29" s="55"/>
      <c r="R29" s="86"/>
      <c r="S29" s="55"/>
      <c r="T29" s="55"/>
      <c r="U29" s="6"/>
      <c r="V29" s="8"/>
      <c r="W29" s="6"/>
      <c r="X29" s="6"/>
      <c r="Y29" s="6"/>
      <c r="Z29" s="6"/>
    </row>
    <row r="30" spans="1:32" s="20" customFormat="1" ht="15.75" customHeight="1" x14ac:dyDescent="0.2">
      <c r="A30" s="91"/>
      <c r="B30" s="71"/>
      <c r="C30" s="92">
        <v>1940</v>
      </c>
      <c r="D30" s="92"/>
      <c r="E30" s="92"/>
      <c r="F30" s="55" t="s">
        <v>21</v>
      </c>
      <c r="G30" s="71"/>
      <c r="H30" s="93"/>
      <c r="I30" s="71"/>
      <c r="J30" s="94"/>
      <c r="K30" s="72"/>
      <c r="L30" s="95" t="s">
        <v>3</v>
      </c>
      <c r="M30" s="22">
        <f>M28-M29</f>
        <v>0</v>
      </c>
      <c r="N30" s="71"/>
      <c r="O30" s="71"/>
      <c r="P30" s="93" t="s">
        <v>22</v>
      </c>
      <c r="Q30" s="71" t="s">
        <v>3</v>
      </c>
      <c r="R30" s="96">
        <f>IF(M30&lt;0,M30,0)</f>
        <v>0</v>
      </c>
      <c r="S30" s="71"/>
      <c r="T30" s="71"/>
      <c r="U30" s="18"/>
      <c r="V30" s="19"/>
      <c r="W30" s="18"/>
      <c r="X30" s="18"/>
      <c r="Y30" s="18"/>
      <c r="Z30" s="18"/>
    </row>
    <row r="31" spans="1:32" s="20" customFormat="1" ht="15.75" customHeight="1" x14ac:dyDescent="0.2">
      <c r="A31" s="91"/>
      <c r="B31" s="71"/>
      <c r="C31" s="92"/>
      <c r="D31" s="92"/>
      <c r="E31" s="92"/>
      <c r="F31" s="71"/>
      <c r="G31" s="71"/>
      <c r="H31" s="93"/>
      <c r="I31" s="71"/>
      <c r="J31" s="94"/>
      <c r="K31" s="72"/>
      <c r="L31" s="95"/>
      <c r="M31" s="22"/>
      <c r="N31" s="71"/>
      <c r="O31" s="71"/>
      <c r="P31" s="93"/>
      <c r="Q31" s="71"/>
      <c r="R31" s="96"/>
      <c r="S31" s="71"/>
      <c r="T31" s="71"/>
      <c r="U31" s="18"/>
      <c r="V31" s="19"/>
      <c r="W31" s="18"/>
      <c r="X31" s="18"/>
      <c r="Y31" s="18"/>
      <c r="Z31" s="18"/>
    </row>
    <row r="32" spans="1:32" s="4" customFormat="1" ht="16.5" customHeight="1" x14ac:dyDescent="0.2">
      <c r="A32" s="30"/>
      <c r="B32" s="55"/>
      <c r="C32" s="68">
        <v>2600</v>
      </c>
      <c r="D32" s="68"/>
      <c r="E32" s="68"/>
      <c r="F32" s="55" t="s">
        <v>16</v>
      </c>
      <c r="G32" s="55"/>
      <c r="H32" s="66"/>
      <c r="I32" s="55"/>
      <c r="J32" s="67"/>
      <c r="K32" s="89" t="s">
        <v>23</v>
      </c>
      <c r="L32" s="90" t="s">
        <v>3</v>
      </c>
      <c r="M32" s="12">
        <v>0</v>
      </c>
      <c r="N32" s="55"/>
      <c r="O32" s="55"/>
      <c r="P32" s="66"/>
      <c r="Q32" s="55"/>
      <c r="R32" s="86"/>
      <c r="S32" s="55"/>
      <c r="T32" s="55"/>
      <c r="U32" s="6"/>
      <c r="V32" s="6" t="s">
        <v>17</v>
      </c>
      <c r="W32" s="6"/>
      <c r="X32" s="6"/>
      <c r="Y32" s="6"/>
      <c r="Z32" s="6"/>
    </row>
    <row r="33" spans="1:30" s="4" customFormat="1" ht="15.75" customHeight="1" x14ac:dyDescent="0.2">
      <c r="A33" s="30"/>
      <c r="B33" s="55"/>
      <c r="C33" s="88"/>
      <c r="D33" s="88"/>
      <c r="E33" s="88"/>
      <c r="F33" s="55" t="s">
        <v>29</v>
      </c>
      <c r="G33" s="55"/>
      <c r="H33" s="66"/>
      <c r="I33" s="55"/>
      <c r="J33" s="67"/>
      <c r="K33" s="75"/>
      <c r="L33" s="75"/>
      <c r="M33" s="76"/>
      <c r="N33" s="55"/>
      <c r="O33" s="55"/>
      <c r="P33" s="66" t="s">
        <v>23</v>
      </c>
      <c r="Q33" s="55" t="s">
        <v>30</v>
      </c>
      <c r="R33" s="97">
        <f>IF(M30&gt;0,MIN(M32,MAX(M30)),0)</f>
        <v>0</v>
      </c>
      <c r="S33" s="55" t="s">
        <v>17</v>
      </c>
      <c r="T33" s="55"/>
      <c r="U33" s="6"/>
      <c r="V33" s="6"/>
      <c r="W33" s="6"/>
      <c r="X33" s="25"/>
      <c r="Y33" s="6"/>
      <c r="Z33" s="6"/>
    </row>
    <row r="34" spans="1:30" s="18" customFormat="1" ht="15.75" customHeight="1" x14ac:dyDescent="0.2">
      <c r="A34" s="91"/>
      <c r="B34" s="84"/>
      <c r="C34" s="98"/>
      <c r="D34" s="98"/>
      <c r="E34" s="98"/>
      <c r="F34" s="84"/>
      <c r="G34" s="84"/>
      <c r="H34" s="95"/>
      <c r="I34" s="84"/>
      <c r="J34" s="99"/>
      <c r="K34" s="95"/>
      <c r="L34" s="95"/>
      <c r="M34" s="22"/>
      <c r="N34" s="84"/>
      <c r="O34" s="84"/>
      <c r="P34" s="100"/>
      <c r="Q34" s="84"/>
      <c r="R34" s="22"/>
      <c r="S34" s="84"/>
      <c r="T34" s="84"/>
      <c r="AD34" s="26"/>
    </row>
    <row r="35" spans="1:30" s="18" customFormat="1" ht="15.75" customHeight="1" x14ac:dyDescent="0.2">
      <c r="A35" s="91"/>
      <c r="B35" s="84"/>
      <c r="C35" s="98"/>
      <c r="D35" s="98"/>
      <c r="E35" s="98"/>
      <c r="F35" s="84"/>
      <c r="G35" s="84"/>
      <c r="H35" s="95"/>
      <c r="I35" s="84"/>
      <c r="J35" s="99"/>
      <c r="K35" s="95"/>
      <c r="L35" s="95"/>
      <c r="M35" s="22"/>
      <c r="N35" s="84"/>
      <c r="O35" s="84"/>
      <c r="P35" s="100"/>
      <c r="Q35" s="84"/>
      <c r="R35" s="22"/>
      <c r="S35" s="84"/>
      <c r="T35" s="84"/>
    </row>
    <row r="36" spans="1:30" s="6" customFormat="1" ht="15.75" customHeight="1" x14ac:dyDescent="0.2">
      <c r="A36" s="30"/>
      <c r="B36" s="79"/>
      <c r="C36" s="98"/>
      <c r="D36" s="80"/>
      <c r="E36" s="80"/>
      <c r="F36" s="79" t="s">
        <v>41</v>
      </c>
      <c r="G36" s="79"/>
      <c r="H36" s="75"/>
      <c r="I36" s="79"/>
      <c r="J36" s="81"/>
      <c r="K36" s="75"/>
      <c r="L36" s="75"/>
      <c r="M36" s="76"/>
      <c r="N36" s="79"/>
      <c r="O36" s="79"/>
      <c r="P36" s="82" t="s">
        <v>23</v>
      </c>
      <c r="Q36" s="84" t="s">
        <v>3</v>
      </c>
      <c r="R36" s="35">
        <f>IF(C50+C51+C52&gt;=2,7000,0)</f>
        <v>0</v>
      </c>
      <c r="S36" s="79"/>
      <c r="T36" s="79"/>
    </row>
    <row r="37" spans="1:30" s="6" customFormat="1" ht="15.75" customHeight="1" x14ac:dyDescent="0.2">
      <c r="A37" s="30"/>
      <c r="B37" s="79"/>
      <c r="C37" s="101">
        <f>IF(C53&gt;0,C53,0)</f>
        <v>0</v>
      </c>
      <c r="D37" s="80"/>
      <c r="E37" s="80"/>
      <c r="F37" s="79" t="s">
        <v>42</v>
      </c>
      <c r="G37" s="79"/>
      <c r="H37" s="75"/>
      <c r="I37" s="79"/>
      <c r="J37" s="81"/>
      <c r="K37" s="75"/>
      <c r="L37" s="75"/>
      <c r="M37" s="76"/>
      <c r="N37" s="79"/>
      <c r="O37" s="79"/>
      <c r="P37" s="82" t="s">
        <v>23</v>
      </c>
      <c r="Q37" s="84" t="s">
        <v>3</v>
      </c>
      <c r="R37" s="22">
        <f>C53*7000</f>
        <v>0</v>
      </c>
      <c r="S37" s="79"/>
      <c r="T37" s="79"/>
      <c r="AA37" s="18"/>
    </row>
    <row r="38" spans="1:30" s="6" customFormat="1" ht="15.75" customHeight="1" x14ac:dyDescent="0.2">
      <c r="A38" s="30"/>
      <c r="B38" s="79"/>
      <c r="C38" s="102"/>
      <c r="D38" s="102"/>
      <c r="E38" s="102"/>
      <c r="F38" s="103" t="s">
        <v>15</v>
      </c>
      <c r="G38" s="79"/>
      <c r="H38" s="75"/>
      <c r="I38" s="79"/>
      <c r="J38" s="81"/>
      <c r="K38" s="75"/>
      <c r="L38" s="75"/>
      <c r="M38" s="76"/>
      <c r="N38" s="79"/>
      <c r="O38" s="79"/>
      <c r="P38" s="104"/>
      <c r="Q38" s="105" t="s">
        <v>3</v>
      </c>
      <c r="R38" s="106">
        <f>R18-R20-R21-R22-R23-R24-R30-R33-R36-R37</f>
        <v>0</v>
      </c>
      <c r="S38" s="79"/>
      <c r="T38" s="79"/>
      <c r="AA38" s="21">
        <f>SUM(R18:R19)-R20-R21-R23-R24</f>
        <v>0</v>
      </c>
    </row>
    <row r="39" spans="1:30" s="6" customFormat="1" ht="15.75" customHeight="1" x14ac:dyDescent="0.2">
      <c r="A39" s="30"/>
      <c r="B39" s="79"/>
      <c r="C39" s="102"/>
      <c r="D39" s="102"/>
      <c r="E39" s="102"/>
      <c r="F39" s="103"/>
      <c r="G39" s="79"/>
      <c r="H39" s="75"/>
      <c r="I39" s="79"/>
      <c r="J39" s="81"/>
      <c r="K39" s="75"/>
      <c r="L39" s="75"/>
      <c r="M39" s="76"/>
      <c r="N39" s="79"/>
      <c r="O39" s="79"/>
      <c r="P39" s="75"/>
      <c r="Q39" s="107"/>
      <c r="R39" s="108"/>
      <c r="S39" s="79"/>
      <c r="T39" s="79"/>
      <c r="AA39" s="21"/>
    </row>
    <row r="40" spans="1:30" s="4" customFormat="1" ht="15.75" customHeight="1" x14ac:dyDescent="0.2">
      <c r="A40" s="30"/>
      <c r="B40" s="79"/>
      <c r="C40" s="80">
        <v>4800</v>
      </c>
      <c r="D40" s="80"/>
      <c r="E40" s="80"/>
      <c r="F40" s="79" t="s">
        <v>18</v>
      </c>
      <c r="G40" s="79"/>
      <c r="H40" s="75"/>
      <c r="I40" s="79"/>
      <c r="J40" s="81"/>
      <c r="K40" s="75"/>
      <c r="L40" s="109" t="s">
        <v>3</v>
      </c>
      <c r="M40" s="13">
        <v>0</v>
      </c>
      <c r="N40" s="79"/>
      <c r="O40" s="79"/>
      <c r="P40" s="75"/>
      <c r="Q40" s="79"/>
      <c r="R40" s="76"/>
      <c r="S40" s="79"/>
      <c r="T40" s="55"/>
      <c r="U40" s="6"/>
      <c r="V40" s="6"/>
      <c r="W40" s="6"/>
      <c r="X40" s="6"/>
      <c r="Y40" s="6"/>
      <c r="Z40" s="6"/>
    </row>
    <row r="41" spans="1:30" s="4" customFormat="1" ht="15.75" customHeight="1" thickBot="1" x14ac:dyDescent="0.25">
      <c r="A41" s="30"/>
      <c r="B41" s="79"/>
      <c r="C41" s="107"/>
      <c r="D41" s="107"/>
      <c r="E41" s="107"/>
      <c r="F41" s="79" t="s">
        <v>19</v>
      </c>
      <c r="G41" s="79"/>
      <c r="H41" s="75"/>
      <c r="I41" s="79"/>
      <c r="J41" s="81"/>
      <c r="K41" s="75"/>
      <c r="L41" s="75"/>
      <c r="M41" s="110"/>
      <c r="N41" s="79"/>
      <c r="O41" s="111">
        <v>0.1</v>
      </c>
      <c r="P41" s="82" t="s">
        <v>22</v>
      </c>
      <c r="Q41" s="79" t="s">
        <v>3</v>
      </c>
      <c r="R41" s="112">
        <f>M40*O41</f>
        <v>0</v>
      </c>
      <c r="S41" s="79"/>
      <c r="T41" s="55"/>
      <c r="U41" s="6"/>
      <c r="V41" s="6"/>
      <c r="W41" s="6"/>
      <c r="X41" s="6"/>
      <c r="Y41" s="6"/>
      <c r="Z41" s="6"/>
    </row>
    <row r="42" spans="1:30" s="4" customFormat="1" ht="18.75" customHeight="1" thickBot="1" x14ac:dyDescent="0.25">
      <c r="A42" s="30"/>
      <c r="B42" s="79"/>
      <c r="C42" s="113"/>
      <c r="D42" s="113"/>
      <c r="E42" s="113"/>
      <c r="F42" s="103" t="s">
        <v>44</v>
      </c>
      <c r="G42" s="79"/>
      <c r="H42" s="75"/>
      <c r="I42" s="79"/>
      <c r="J42" s="81"/>
      <c r="K42" s="75"/>
      <c r="L42" s="75"/>
      <c r="M42" s="110"/>
      <c r="N42" s="79"/>
      <c r="O42" s="79"/>
      <c r="P42" s="114"/>
      <c r="Q42" s="115" t="s">
        <v>3</v>
      </c>
      <c r="R42" s="116">
        <f>MAX((R38+R41),0)</f>
        <v>0</v>
      </c>
      <c r="S42" s="117"/>
      <c r="T42" s="55"/>
      <c r="U42" s="6"/>
      <c r="V42" s="25"/>
      <c r="W42" s="6"/>
      <c r="X42" s="6"/>
      <c r="Y42" s="6"/>
      <c r="Z42" s="6"/>
    </row>
    <row r="43" spans="1:30" s="4" customFormat="1" ht="15.75" customHeight="1" x14ac:dyDescent="0.2">
      <c r="A43" s="30"/>
      <c r="B43" s="79"/>
      <c r="C43" s="113"/>
      <c r="D43" s="113"/>
      <c r="E43" s="113"/>
      <c r="F43" s="79"/>
      <c r="G43" s="79"/>
      <c r="H43" s="75"/>
      <c r="I43" s="79"/>
      <c r="J43" s="81"/>
      <c r="K43" s="75"/>
      <c r="L43" s="75"/>
      <c r="M43" s="110"/>
      <c r="N43" s="79"/>
      <c r="O43" s="79"/>
      <c r="P43" s="79"/>
      <c r="Q43" s="103"/>
      <c r="R43" s="110"/>
      <c r="S43" s="79"/>
      <c r="T43" s="55"/>
      <c r="U43" s="6"/>
      <c r="V43" s="6"/>
      <c r="W43" s="6"/>
      <c r="X43" s="6"/>
      <c r="Y43" s="6"/>
      <c r="Z43" s="6"/>
    </row>
    <row r="44" spans="1:30" ht="15.75" customHeight="1" thickBot="1" x14ac:dyDescent="0.25">
      <c r="A44" s="27"/>
      <c r="B44" s="44"/>
      <c r="C44" s="44"/>
      <c r="D44" s="44"/>
      <c r="E44" s="44"/>
      <c r="F44" s="44"/>
      <c r="G44" s="44"/>
      <c r="H44" s="118"/>
      <c r="I44" s="44"/>
      <c r="J44" s="44"/>
      <c r="K44" s="44"/>
      <c r="L44" s="44"/>
      <c r="M44" s="119"/>
      <c r="N44" s="44"/>
      <c r="O44" s="44"/>
      <c r="P44" s="44"/>
      <c r="Q44" s="44"/>
      <c r="R44" s="120"/>
      <c r="S44" s="44"/>
      <c r="T44" s="44"/>
      <c r="U44" s="2"/>
      <c r="W44" s="2"/>
      <c r="X44" s="2"/>
      <c r="Y44" s="2"/>
      <c r="Z44" s="2"/>
    </row>
    <row r="45" spans="1:30" ht="11.25" customHeight="1" x14ac:dyDescent="0.2">
      <c r="A45" s="27"/>
      <c r="B45" s="121"/>
      <c r="C45" s="122"/>
      <c r="D45" s="122"/>
      <c r="E45" s="122"/>
      <c r="F45" s="122"/>
      <c r="G45" s="122"/>
      <c r="H45" s="123"/>
      <c r="I45" s="122"/>
      <c r="J45" s="122"/>
      <c r="K45" s="122"/>
      <c r="L45" s="122"/>
      <c r="M45" s="124"/>
      <c r="N45" s="122"/>
      <c r="O45" s="122"/>
      <c r="P45" s="122"/>
      <c r="Q45" s="122"/>
      <c r="R45" s="125"/>
      <c r="S45" s="122"/>
      <c r="T45" s="126"/>
    </row>
    <row r="46" spans="1:30" ht="15" x14ac:dyDescent="0.25">
      <c r="A46" s="27"/>
      <c r="B46" s="216" t="s">
        <v>9</v>
      </c>
      <c r="C46" s="217"/>
      <c r="D46" s="217"/>
      <c r="E46" s="217"/>
      <c r="F46" s="217"/>
      <c r="G46" s="217"/>
      <c r="H46" s="217"/>
      <c r="I46" s="217"/>
      <c r="J46" s="217"/>
      <c r="K46" s="217"/>
      <c r="L46" s="217"/>
      <c r="M46" s="217"/>
      <c r="N46" s="217"/>
      <c r="O46" s="217"/>
      <c r="P46" s="217"/>
      <c r="Q46" s="217"/>
      <c r="R46" s="217"/>
      <c r="S46" s="217"/>
      <c r="T46" s="218"/>
    </row>
    <row r="47" spans="1:30" ht="12.75" customHeight="1" x14ac:dyDescent="0.25">
      <c r="A47" s="27"/>
      <c r="B47" s="127"/>
      <c r="C47" s="128"/>
      <c r="D47" s="128"/>
      <c r="E47" s="128"/>
      <c r="F47" s="128"/>
      <c r="G47" s="128"/>
      <c r="H47" s="128"/>
      <c r="I47" s="128"/>
      <c r="J47" s="128"/>
      <c r="K47" s="128"/>
      <c r="L47" s="128"/>
      <c r="M47" s="128"/>
      <c r="N47" s="128"/>
      <c r="O47" s="128"/>
      <c r="P47" s="128"/>
      <c r="Q47" s="128"/>
      <c r="R47" s="128"/>
      <c r="S47" s="128"/>
      <c r="T47" s="129"/>
    </row>
    <row r="48" spans="1:30" s="3" customFormat="1" ht="19.5" customHeight="1" x14ac:dyDescent="0.2">
      <c r="A48" s="130"/>
      <c r="B48" s="131"/>
      <c r="C48" s="219" t="s">
        <v>11</v>
      </c>
      <c r="D48" s="219"/>
      <c r="E48" s="219"/>
      <c r="F48" s="219"/>
      <c r="G48" s="219"/>
      <c r="H48" s="219" t="s">
        <v>5</v>
      </c>
      <c r="I48" s="219"/>
      <c r="J48" s="132"/>
      <c r="K48" s="130"/>
      <c r="L48" s="220" t="s">
        <v>8</v>
      </c>
      <c r="M48" s="220"/>
      <c r="N48" s="220"/>
      <c r="O48" s="130"/>
      <c r="P48" s="130"/>
      <c r="Q48" s="220" t="s">
        <v>4</v>
      </c>
      <c r="R48" s="220"/>
      <c r="S48" s="220"/>
      <c r="T48" s="223"/>
      <c r="V48" s="5"/>
    </row>
    <row r="49" spans="1:27" s="3" customFormat="1" ht="9.75" customHeight="1" x14ac:dyDescent="0.2">
      <c r="A49" s="130"/>
      <c r="B49" s="131"/>
      <c r="C49" s="133"/>
      <c r="D49" s="133"/>
      <c r="E49" s="133"/>
      <c r="F49" s="133"/>
      <c r="G49" s="133"/>
      <c r="H49" s="134"/>
      <c r="I49" s="134"/>
      <c r="J49" s="132"/>
      <c r="K49" s="130"/>
      <c r="L49" s="135"/>
      <c r="M49" s="136"/>
      <c r="N49" s="135"/>
      <c r="O49" s="130"/>
      <c r="P49" s="130"/>
      <c r="Q49" s="135"/>
      <c r="R49" s="136"/>
      <c r="S49" s="135"/>
      <c r="T49" s="137"/>
      <c r="V49" s="5"/>
    </row>
    <row r="50" spans="1:27" s="4" customFormat="1" ht="15" customHeight="1" thickBot="1" x14ac:dyDescent="0.25">
      <c r="A50" s="30"/>
      <c r="B50" s="138"/>
      <c r="C50" s="14">
        <v>0</v>
      </c>
      <c r="D50" s="30"/>
      <c r="E50" s="30" t="s">
        <v>0</v>
      </c>
      <c r="F50" s="30"/>
      <c r="G50" s="30"/>
      <c r="H50" s="139" t="s">
        <v>3</v>
      </c>
      <c r="I50" s="140">
        <v>4872</v>
      </c>
      <c r="J50" s="140"/>
      <c r="K50" s="30"/>
      <c r="L50" s="139" t="s">
        <v>3</v>
      </c>
      <c r="M50" s="141">
        <f>I50*C50</f>
        <v>0</v>
      </c>
      <c r="N50" s="142"/>
      <c r="O50" s="30"/>
      <c r="P50" s="30"/>
      <c r="Q50" s="30"/>
      <c r="R50" s="143"/>
      <c r="S50" s="30"/>
      <c r="T50" s="144"/>
      <c r="V50" s="6"/>
    </row>
    <row r="51" spans="1:27" s="4" customFormat="1" ht="15" customHeight="1" thickBot="1" x14ac:dyDescent="0.25">
      <c r="A51" s="30"/>
      <c r="B51" s="138"/>
      <c r="C51" s="15">
        <v>0</v>
      </c>
      <c r="D51" s="30"/>
      <c r="E51" s="30" t="s">
        <v>6</v>
      </c>
      <c r="F51" s="30"/>
      <c r="G51" s="30"/>
      <c r="H51" s="139" t="s">
        <v>3</v>
      </c>
      <c r="I51" s="140">
        <v>3612</v>
      </c>
      <c r="J51" s="140"/>
      <c r="K51" s="30"/>
      <c r="L51" s="139" t="s">
        <v>3</v>
      </c>
      <c r="M51" s="145">
        <f>I51*C51</f>
        <v>0</v>
      </c>
      <c r="N51" s="142"/>
      <c r="O51" s="30"/>
      <c r="P51" s="30"/>
      <c r="Q51" s="30"/>
      <c r="R51" s="143"/>
      <c r="S51" s="30"/>
      <c r="T51" s="144"/>
      <c r="V51" s="6"/>
    </row>
    <row r="52" spans="1:27" s="4" customFormat="1" ht="15" customHeight="1" thickBot="1" x14ac:dyDescent="0.25">
      <c r="A52" s="30"/>
      <c r="B52" s="138"/>
      <c r="C52" s="15">
        <v>0</v>
      </c>
      <c r="D52" s="30"/>
      <c r="E52" s="30" t="s">
        <v>7</v>
      </c>
      <c r="F52" s="30"/>
      <c r="G52" s="30"/>
      <c r="H52" s="139" t="s">
        <v>3</v>
      </c>
      <c r="I52" s="140">
        <v>3612</v>
      </c>
      <c r="J52" s="140"/>
      <c r="K52" s="30"/>
      <c r="L52" s="139" t="s">
        <v>3</v>
      </c>
      <c r="M52" s="145">
        <f>IF(M57&lt;M9,I52*C52*0.5,I52*C52)</f>
        <v>0</v>
      </c>
      <c r="N52" s="146">
        <f>IF(M57&gt;M7,1*0,1*0.5)</f>
        <v>0.5</v>
      </c>
      <c r="O52" s="30"/>
      <c r="P52" s="30"/>
      <c r="Q52" s="30" t="s">
        <v>3</v>
      </c>
      <c r="R52" s="145">
        <f>IF(M57&lt;M9,I52*C52*0.5,0)</f>
        <v>0</v>
      </c>
      <c r="S52" s="221">
        <f>IF(M57&gt;=M8,1*0,1*0.5)</f>
        <v>0.5</v>
      </c>
      <c r="T52" s="222"/>
      <c r="V52" s="6"/>
      <c r="AA52" s="24"/>
    </row>
    <row r="53" spans="1:27" s="4" customFormat="1" ht="15" customHeight="1" x14ac:dyDescent="0.2">
      <c r="A53" s="30"/>
      <c r="B53" s="138"/>
      <c r="C53" s="16">
        <v>0</v>
      </c>
      <c r="D53" s="30"/>
      <c r="E53" s="30" t="s">
        <v>1</v>
      </c>
      <c r="F53" s="30"/>
      <c r="G53" s="30"/>
      <c r="H53" s="139" t="s">
        <v>3</v>
      </c>
      <c r="I53" s="140">
        <v>1320</v>
      </c>
      <c r="J53" s="140">
        <f>MIN(C37,3)</f>
        <v>0</v>
      </c>
      <c r="K53" s="30"/>
      <c r="L53" s="139" t="s">
        <v>3</v>
      </c>
      <c r="M53" s="145">
        <f>IF(M57&lt;M8,I53*J53*0.2,I53*J53)</f>
        <v>0</v>
      </c>
      <c r="N53" s="146">
        <f>IF(M57&gt;M7,1*0,1*0.2)</f>
        <v>0.2</v>
      </c>
      <c r="O53" s="30"/>
      <c r="P53" s="30"/>
      <c r="Q53" s="30" t="s">
        <v>3</v>
      </c>
      <c r="R53" s="145">
        <f>IF(M57&lt;M8,I53*J53*0.8,0)</f>
        <v>0</v>
      </c>
      <c r="S53" s="221">
        <f>IF(M57&gt;=M8,1*0,1*0.8)</f>
        <v>0.8</v>
      </c>
      <c r="T53" s="222"/>
      <c r="V53" s="6"/>
      <c r="W53" s="6"/>
    </row>
    <row r="54" spans="1:27" s="4" customFormat="1" ht="15" customHeight="1" x14ac:dyDescent="0.2">
      <c r="A54" s="30"/>
      <c r="B54" s="138"/>
      <c r="C54" s="147"/>
      <c r="D54" s="30"/>
      <c r="E54" s="30"/>
      <c r="F54" s="30"/>
      <c r="G54" s="30"/>
      <c r="H54" s="139"/>
      <c r="I54" s="140"/>
      <c r="J54" s="140">
        <f>MAX(0,C53-J53)</f>
        <v>0</v>
      </c>
      <c r="K54" s="30"/>
      <c r="L54" s="148" t="s">
        <v>3</v>
      </c>
      <c r="M54" s="149">
        <f>IF(M57&lt;M8,0,I53*J54)</f>
        <v>0</v>
      </c>
      <c r="N54" s="146">
        <f>IF(M57&gt;M7,1*0,1*1)</f>
        <v>1</v>
      </c>
      <c r="O54" s="30"/>
      <c r="P54" s="30"/>
      <c r="Q54" s="30" t="s">
        <v>3</v>
      </c>
      <c r="R54" s="145">
        <f>IF(M57&lt;M8,I53*J54*1,0)</f>
        <v>0</v>
      </c>
      <c r="S54" s="221">
        <f>IF(M57&gt;=M8,1*0,1)</f>
        <v>1</v>
      </c>
      <c r="T54" s="222"/>
      <c r="V54" s="6"/>
      <c r="W54" s="6"/>
    </row>
    <row r="55" spans="1:27" ht="15" customHeight="1" x14ac:dyDescent="0.2">
      <c r="A55" s="27"/>
      <c r="B55" s="127"/>
      <c r="C55" s="27"/>
      <c r="D55" s="27"/>
      <c r="E55" s="27"/>
      <c r="F55" s="27"/>
      <c r="G55" s="27"/>
      <c r="H55" s="28"/>
      <c r="I55" s="27"/>
      <c r="J55" s="27"/>
      <c r="K55" s="27"/>
      <c r="L55" s="150"/>
      <c r="M55" s="151"/>
      <c r="N55" s="152" t="s">
        <v>3</v>
      </c>
      <c r="O55" s="153">
        <f>SUM(M50:M54)</f>
        <v>0</v>
      </c>
      <c r="P55" s="153"/>
      <c r="Q55" s="154"/>
      <c r="R55" s="151"/>
      <c r="S55" s="27"/>
      <c r="T55" s="129"/>
    </row>
    <row r="56" spans="1:27" ht="9.75" customHeight="1" thickBot="1" x14ac:dyDescent="0.25">
      <c r="A56" s="27"/>
      <c r="B56" s="127"/>
      <c r="C56" s="27"/>
      <c r="D56" s="27"/>
      <c r="E56" s="27"/>
      <c r="F56" s="27"/>
      <c r="G56" s="27"/>
      <c r="H56" s="28"/>
      <c r="I56" s="27"/>
      <c r="J56" s="27"/>
      <c r="K56" s="27"/>
      <c r="L56" s="150"/>
      <c r="M56" s="155"/>
      <c r="N56" s="156"/>
      <c r="O56" s="153"/>
      <c r="P56" s="156"/>
      <c r="Q56" s="154"/>
      <c r="R56" s="151"/>
      <c r="S56" s="27"/>
      <c r="T56" s="129"/>
    </row>
    <row r="57" spans="1:27" ht="18" customHeight="1" thickBot="1" x14ac:dyDescent="0.25">
      <c r="A57" s="27"/>
      <c r="B57" s="127"/>
      <c r="C57" s="182" t="s">
        <v>44</v>
      </c>
      <c r="D57" s="27"/>
      <c r="E57" s="27"/>
      <c r="F57" s="27"/>
      <c r="G57" s="27"/>
      <c r="H57" s="28"/>
      <c r="I57" s="27"/>
      <c r="J57" s="27"/>
      <c r="K57" s="27"/>
      <c r="L57" s="157" t="s">
        <v>3</v>
      </c>
      <c r="M57" s="158">
        <f>ROUNDDOWN(R42,-2)</f>
        <v>0</v>
      </c>
      <c r="N57" s="159"/>
      <c r="O57" s="153"/>
      <c r="P57" s="156"/>
      <c r="Q57" s="154"/>
      <c r="R57" s="151"/>
      <c r="S57" s="27"/>
      <c r="T57" s="129"/>
    </row>
    <row r="58" spans="1:27" ht="15" customHeight="1" x14ac:dyDescent="0.2">
      <c r="A58" s="27"/>
      <c r="B58" s="127"/>
      <c r="C58" s="27" t="s">
        <v>20</v>
      </c>
      <c r="D58" s="27"/>
      <c r="E58" s="27"/>
      <c r="F58" s="27"/>
      <c r="G58" s="27"/>
      <c r="H58" s="28"/>
      <c r="I58" s="160">
        <f>IF(M57&lt;=M12,M11,M11+(M57-M12)/100*M13)</f>
        <v>9.5000000000000001E-2</v>
      </c>
      <c r="J58" s="161" t="s">
        <v>45</v>
      </c>
      <c r="K58" s="162"/>
      <c r="L58" s="162"/>
      <c r="M58" s="29"/>
      <c r="N58" s="163" t="s">
        <v>3</v>
      </c>
      <c r="O58" s="164">
        <f>I58*M57*-1</f>
        <v>0</v>
      </c>
      <c r="P58" s="153"/>
      <c r="Q58" s="154"/>
      <c r="R58" s="151"/>
      <c r="S58" s="27"/>
      <c r="T58" s="129"/>
    </row>
    <row r="59" spans="1:27" ht="15" customHeight="1" x14ac:dyDescent="0.2">
      <c r="A59" s="27"/>
      <c r="B59" s="127"/>
      <c r="C59" s="27"/>
      <c r="D59" s="27"/>
      <c r="E59" s="27"/>
      <c r="F59" s="27"/>
      <c r="G59" s="150"/>
      <c r="H59" s="165"/>
      <c r="I59" s="162"/>
      <c r="J59" s="162"/>
      <c r="K59" s="162"/>
      <c r="L59" s="162"/>
      <c r="M59" s="29"/>
      <c r="N59" s="27"/>
      <c r="O59" s="166"/>
      <c r="P59" s="166"/>
      <c r="Q59" s="167" t="s">
        <v>3</v>
      </c>
      <c r="R59" s="168">
        <f>IF(R42&gt;=$M$7,0,MAX(SUM(O55:O58),0))</f>
        <v>0</v>
      </c>
      <c r="S59" s="27"/>
      <c r="T59" s="129"/>
    </row>
    <row r="60" spans="1:27" x14ac:dyDescent="0.2">
      <c r="A60" s="27"/>
      <c r="B60" s="127"/>
      <c r="C60" s="27"/>
      <c r="D60" s="27"/>
      <c r="E60" s="27"/>
      <c r="F60" s="27"/>
      <c r="G60" s="27"/>
      <c r="H60" s="28"/>
      <c r="I60" s="27"/>
      <c r="J60" s="27"/>
      <c r="K60" s="27"/>
      <c r="L60" s="27"/>
      <c r="M60" s="29"/>
      <c r="N60" s="27"/>
      <c r="O60" s="27"/>
      <c r="P60" s="27"/>
      <c r="Q60" s="154"/>
      <c r="R60" s="151"/>
      <c r="S60" s="27"/>
      <c r="T60" s="129"/>
    </row>
    <row r="61" spans="1:27" ht="15" customHeight="1" x14ac:dyDescent="0.2">
      <c r="A61" s="27"/>
      <c r="B61" s="127"/>
      <c r="C61" s="27"/>
      <c r="D61" s="27"/>
      <c r="E61" s="27"/>
      <c r="F61" s="27"/>
      <c r="G61" s="169"/>
      <c r="H61" s="28"/>
      <c r="I61" s="170" t="s">
        <v>10</v>
      </c>
      <c r="J61" s="27"/>
      <c r="K61" s="170"/>
      <c r="L61" s="27"/>
      <c r="M61" s="29"/>
      <c r="N61" s="27"/>
      <c r="O61" s="27"/>
      <c r="P61" s="27"/>
      <c r="Q61" s="171" t="s">
        <v>3</v>
      </c>
      <c r="R61" s="172">
        <f>IF(SUM(R52:R59)&gt;=M6,SUM(R52:R59)*1,0)</f>
        <v>0</v>
      </c>
      <c r="S61" s="27"/>
      <c r="T61" s="129"/>
    </row>
    <row r="62" spans="1:27" ht="13.5" thickBot="1" x14ac:dyDescent="0.25">
      <c r="A62" s="27"/>
      <c r="B62" s="127"/>
      <c r="C62" s="27"/>
      <c r="D62" s="27"/>
      <c r="E62" s="27"/>
      <c r="F62" s="27"/>
      <c r="G62" s="27"/>
      <c r="H62" s="28"/>
      <c r="I62" s="170"/>
      <c r="J62" s="27"/>
      <c r="K62" s="170"/>
      <c r="L62" s="27"/>
      <c r="M62" s="29"/>
      <c r="N62" s="27"/>
      <c r="O62" s="27"/>
      <c r="P62" s="27"/>
      <c r="Q62" s="173"/>
      <c r="R62" s="174"/>
      <c r="S62" s="27"/>
      <c r="T62" s="129"/>
    </row>
    <row r="63" spans="1:27" ht="16.5" customHeight="1" thickTop="1" thickBot="1" x14ac:dyDescent="0.25">
      <c r="A63" s="27"/>
      <c r="B63" s="175"/>
      <c r="C63" s="176"/>
      <c r="D63" s="176"/>
      <c r="E63" s="176"/>
      <c r="F63" s="176"/>
      <c r="G63" s="176"/>
      <c r="H63" s="177"/>
      <c r="I63" s="176"/>
      <c r="J63" s="176"/>
      <c r="K63" s="176"/>
      <c r="L63" s="176"/>
      <c r="M63" s="178"/>
      <c r="N63" s="176"/>
      <c r="O63" s="176"/>
      <c r="P63" s="176"/>
      <c r="Q63" s="176"/>
      <c r="R63" s="178"/>
      <c r="S63" s="176"/>
      <c r="T63" s="179"/>
    </row>
    <row r="64" spans="1:27" ht="17.25" customHeight="1" x14ac:dyDescent="0.2">
      <c r="A64" s="27"/>
      <c r="B64" s="27"/>
      <c r="C64" s="27"/>
      <c r="D64" s="27"/>
      <c r="E64" s="27"/>
      <c r="F64" s="27"/>
      <c r="G64" s="27"/>
      <c r="H64" s="28"/>
      <c r="I64" s="27"/>
      <c r="J64" s="27"/>
      <c r="K64" s="27"/>
      <c r="L64" s="27"/>
      <c r="M64" s="29"/>
      <c r="N64" s="27"/>
      <c r="O64" s="27"/>
      <c r="P64" s="27"/>
      <c r="Q64" s="27"/>
      <c r="R64" s="29"/>
      <c r="S64" s="27"/>
      <c r="T64" s="27"/>
      <c r="U64" s="2"/>
    </row>
    <row r="65" spans="1:22" ht="6" customHeight="1" x14ac:dyDescent="0.2">
      <c r="A65" s="27"/>
      <c r="B65" s="44"/>
      <c r="C65" s="44"/>
      <c r="D65" s="44"/>
      <c r="E65" s="44"/>
      <c r="F65" s="44"/>
      <c r="G65" s="44"/>
      <c r="H65" s="118"/>
      <c r="I65" s="44"/>
      <c r="J65" s="44"/>
      <c r="K65" s="44"/>
      <c r="L65" s="44"/>
      <c r="M65" s="120"/>
      <c r="N65" s="44"/>
      <c r="O65" s="44"/>
      <c r="P65" s="44"/>
      <c r="Q65" s="44"/>
      <c r="R65" s="120"/>
      <c r="S65" s="44"/>
      <c r="T65" s="44"/>
    </row>
    <row r="66" spans="1:22" ht="18.75" customHeight="1" x14ac:dyDescent="0.2">
      <c r="A66" s="27"/>
      <c r="B66" s="180" t="s">
        <v>12</v>
      </c>
      <c r="C66" s="44" t="s">
        <v>27</v>
      </c>
      <c r="D66" s="44"/>
      <c r="E66" s="44"/>
      <c r="F66" s="44"/>
      <c r="G66" s="44"/>
      <c r="H66" s="118"/>
      <c r="I66" s="44"/>
      <c r="J66" s="44"/>
      <c r="K66" s="44"/>
      <c r="L66" s="44"/>
      <c r="M66" s="120"/>
      <c r="N66" s="44"/>
      <c r="O66" s="44"/>
      <c r="P66" s="44"/>
      <c r="Q66" s="44"/>
      <c r="R66" s="120"/>
      <c r="S66" s="44"/>
      <c r="T66" s="44"/>
    </row>
    <row r="67" spans="1:22" ht="8.25" customHeight="1" x14ac:dyDescent="0.2">
      <c r="A67" s="27"/>
      <c r="B67" s="180"/>
      <c r="C67" s="44"/>
      <c r="D67" s="44"/>
      <c r="E67" s="44"/>
      <c r="F67" s="44"/>
      <c r="G67" s="44"/>
      <c r="H67" s="118"/>
      <c r="I67" s="44"/>
      <c r="J67" s="44"/>
      <c r="K67" s="44"/>
      <c r="L67" s="44"/>
      <c r="M67" s="120"/>
      <c r="N67" s="44"/>
      <c r="O67" s="44"/>
      <c r="P67" s="44"/>
      <c r="Q67" s="44"/>
      <c r="R67" s="120"/>
      <c r="S67" s="44"/>
      <c r="T67" s="44"/>
    </row>
    <row r="68" spans="1:22" ht="29.25" customHeight="1" x14ac:dyDescent="0.2">
      <c r="A68" s="27"/>
      <c r="B68" s="181" t="s">
        <v>12</v>
      </c>
      <c r="C68" s="214" t="s">
        <v>69</v>
      </c>
      <c r="D68" s="214"/>
      <c r="E68" s="214"/>
      <c r="F68" s="214"/>
      <c r="G68" s="214"/>
      <c r="H68" s="214"/>
      <c r="I68" s="214"/>
      <c r="J68" s="214"/>
      <c r="K68" s="214"/>
      <c r="L68" s="214"/>
      <c r="M68" s="214"/>
      <c r="N68" s="214"/>
      <c r="O68" s="214"/>
      <c r="P68" s="214"/>
      <c r="Q68" s="214"/>
      <c r="R68" s="214"/>
      <c r="S68" s="44"/>
      <c r="T68" s="44"/>
    </row>
    <row r="69" spans="1:22" ht="1.5" customHeight="1" x14ac:dyDescent="0.2">
      <c r="A69" s="27"/>
      <c r="B69" s="44"/>
      <c r="C69" s="224"/>
      <c r="D69" s="224"/>
      <c r="E69" s="224"/>
      <c r="F69" s="225"/>
      <c r="G69" s="225"/>
      <c r="H69" s="225"/>
      <c r="I69" s="225"/>
      <c r="J69" s="225"/>
      <c r="K69" s="225"/>
      <c r="L69" s="225"/>
      <c r="M69" s="225"/>
      <c r="N69" s="225"/>
      <c r="O69" s="225"/>
      <c r="P69" s="225"/>
      <c r="Q69" s="225"/>
      <c r="R69" s="225"/>
      <c r="S69" s="44"/>
      <c r="T69" s="44"/>
    </row>
    <row r="70" spans="1:22" ht="42" customHeight="1" x14ac:dyDescent="0.2">
      <c r="A70" s="212"/>
      <c r="B70" s="181" t="s">
        <v>12</v>
      </c>
      <c r="C70" s="214" t="s">
        <v>47</v>
      </c>
      <c r="D70" s="214"/>
      <c r="E70" s="214"/>
      <c r="F70" s="214"/>
      <c r="G70" s="214"/>
      <c r="H70" s="214"/>
      <c r="I70" s="214"/>
      <c r="J70" s="214"/>
      <c r="K70" s="214"/>
      <c r="L70" s="214"/>
      <c r="M70" s="214"/>
      <c r="N70" s="214"/>
      <c r="O70" s="214"/>
      <c r="P70" s="214"/>
      <c r="Q70" s="214"/>
      <c r="R70" s="214"/>
      <c r="U70" s="2"/>
    </row>
    <row r="71" spans="1:22" ht="24" customHeight="1" x14ac:dyDescent="0.2">
      <c r="A71" s="215" t="s">
        <v>70</v>
      </c>
      <c r="B71" s="215"/>
      <c r="C71" s="213" t="s">
        <v>48</v>
      </c>
      <c r="D71" s="213"/>
      <c r="E71" s="213"/>
      <c r="F71" s="213"/>
      <c r="G71" s="213"/>
      <c r="H71" s="213"/>
      <c r="I71" s="213"/>
      <c r="J71" s="213"/>
      <c r="K71" s="213"/>
      <c r="L71" s="213"/>
      <c r="M71" s="213"/>
      <c r="N71" s="213"/>
      <c r="O71" s="213"/>
      <c r="P71" s="213"/>
      <c r="Q71" s="213"/>
      <c r="R71" s="213"/>
      <c r="S71" s="213"/>
      <c r="T71" s="211"/>
      <c r="U71" s="211"/>
      <c r="V71" s="211"/>
    </row>
    <row r="72" spans="1:22" x14ac:dyDescent="0.2">
      <c r="B72" s="3"/>
      <c r="C72" s="211"/>
      <c r="D72" s="211"/>
      <c r="E72" s="211"/>
      <c r="F72" s="211"/>
      <c r="G72" s="211"/>
      <c r="H72" s="211"/>
      <c r="I72" s="211"/>
      <c r="J72" s="211"/>
      <c r="K72" s="211"/>
      <c r="L72" s="211"/>
      <c r="M72" s="211"/>
      <c r="N72" s="211"/>
      <c r="O72" s="211"/>
      <c r="P72" s="211"/>
      <c r="Q72" s="211"/>
      <c r="R72" s="211"/>
      <c r="S72" s="211"/>
      <c r="T72" s="211"/>
      <c r="U72" s="211"/>
      <c r="V72" s="211"/>
    </row>
    <row r="73" spans="1:22" ht="26.25" customHeight="1" x14ac:dyDescent="0.2">
      <c r="C73" s="211"/>
      <c r="D73" s="211"/>
      <c r="E73" s="211"/>
      <c r="F73" s="211"/>
      <c r="G73" s="211"/>
      <c r="H73" s="211"/>
      <c r="I73" s="211"/>
      <c r="J73" s="211"/>
      <c r="K73" s="211"/>
      <c r="L73" s="211"/>
      <c r="M73" s="211"/>
      <c r="N73" s="211"/>
      <c r="O73" s="211"/>
      <c r="P73" s="211"/>
      <c r="Q73" s="211"/>
      <c r="R73" s="211"/>
      <c r="S73" s="211"/>
      <c r="T73" s="211"/>
      <c r="U73" s="211"/>
      <c r="V73" s="211"/>
    </row>
    <row r="74" spans="1:22" ht="24.75" customHeight="1" x14ac:dyDescent="0.2"/>
  </sheetData>
  <sheetProtection algorithmName="SHA-512" hashValue="wliof8kpdR49n1+ffIDfSZAwQtuek9yww3wkXNNw57+1KEK67xXFAi/ZAJtjfAQuSBqHIQX0QF2cf3epV8oesA==" saltValue="+o40GyL4+NTPzi0391TORQ==" spinCount="100000" sheet="1" selectLockedCells="1"/>
  <mergeCells count="13">
    <mergeCell ref="C71:S71"/>
    <mergeCell ref="C68:R68"/>
    <mergeCell ref="A71:B71"/>
    <mergeCell ref="B46:T46"/>
    <mergeCell ref="C70:R70"/>
    <mergeCell ref="H48:I48"/>
    <mergeCell ref="L48:N48"/>
    <mergeCell ref="C48:G48"/>
    <mergeCell ref="S52:T52"/>
    <mergeCell ref="S53:T53"/>
    <mergeCell ref="Q48:T48"/>
    <mergeCell ref="S54:T54"/>
    <mergeCell ref="C69:R69"/>
  </mergeCells>
  <phoneticPr fontId="2" type="noConversion"/>
  <conditionalFormatting sqref="N52:N54 S52:S54">
    <cfRule type="cellIs" dxfId="1" priority="1" stopIfTrue="1" operator="equal">
      <formula>0</formula>
    </cfRule>
  </conditionalFormatting>
  <pageMargins left="0.59055118110236227" right="0.23622047244094491" top="0.39370078740157483" bottom="0.55118110236220474" header="0.39370078740157483" footer="0.19685039370078741"/>
  <pageSetup paperSize="9" scale="73" orientation="portrait" r:id="rId1"/>
  <headerFooter alignWithMargins="0">
    <oddFooter>&amp;R&amp;D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71151-9DE7-4C62-9559-3892972478F0}">
  <sheetPr>
    <pageSetUpPr fitToPage="1"/>
  </sheetPr>
  <dimension ref="A1:AF73"/>
  <sheetViews>
    <sheetView showFormulas="1" showGridLines="0" topLeftCell="I20" zoomScale="85" zoomScaleNormal="85" workbookViewId="0">
      <selection activeCell="W38" sqref="W38"/>
    </sheetView>
  </sheetViews>
  <sheetFormatPr baseColWidth="10" defaultRowHeight="12.75" x14ac:dyDescent="0.2"/>
  <cols>
    <col min="1" max="1" width="2.140625" style="2" customWidth="1"/>
    <col min="2" max="2" width="1.28515625" bestFit="1" customWidth="1"/>
    <col min="3" max="3" width="23.42578125" customWidth="1"/>
    <col min="4" max="4" width="1.140625" customWidth="1"/>
    <col min="5" max="5" width="13.28515625" bestFit="1" customWidth="1"/>
    <col min="6" max="6" width="27.28515625" customWidth="1"/>
    <col min="7" max="7" width="22.7109375" customWidth="1"/>
    <col min="8" max="8" width="1.7109375" style="1" bestFit="1" customWidth="1"/>
    <col min="9" max="9" width="24" bestFit="1" customWidth="1"/>
    <col min="10" max="10" width="9.7109375" bestFit="1" customWidth="1"/>
    <col min="11" max="11" width="1.28515625" bestFit="1" customWidth="1"/>
    <col min="12" max="12" width="1.85546875" bestFit="1" customWidth="1"/>
    <col min="13" max="13" width="17.140625" style="9" bestFit="1" customWidth="1"/>
    <col min="14" max="14" width="11.5703125" bestFit="1" customWidth="1"/>
    <col min="15" max="15" width="9.140625" bestFit="1" customWidth="1"/>
    <col min="16" max="16" width="1.28515625" bestFit="1" customWidth="1"/>
    <col min="17" max="17" width="2" bestFit="1" customWidth="1"/>
    <col min="18" max="18" width="24.5703125" style="9" customWidth="1"/>
    <col min="19" max="19" width="1.85546875" customWidth="1"/>
    <col min="20" max="20" width="14.5703125" customWidth="1"/>
    <col min="21" max="21" width="2.28515625" customWidth="1"/>
    <col min="22" max="22" width="6.140625" style="2" customWidth="1"/>
    <col min="26" max="26" width="6" bestFit="1" customWidth="1"/>
    <col min="27" max="27" width="0.85546875" customWidth="1"/>
  </cols>
  <sheetData>
    <row r="1" spans="1:22" s="2" customFormat="1" ht="7.5" customHeight="1" x14ac:dyDescent="0.2">
      <c r="A1" s="27"/>
      <c r="B1" s="27"/>
      <c r="C1" s="27"/>
      <c r="D1" s="27"/>
      <c r="E1" s="27"/>
      <c r="F1" s="27"/>
      <c r="G1" s="27"/>
      <c r="H1" s="28"/>
      <c r="I1" s="27"/>
      <c r="J1" s="27"/>
      <c r="K1" s="27"/>
      <c r="L1" s="27"/>
      <c r="M1" s="29"/>
      <c r="N1" s="27"/>
      <c r="O1" s="27"/>
      <c r="P1" s="27"/>
      <c r="Q1" s="27"/>
      <c r="R1" s="29"/>
      <c r="S1" s="27"/>
      <c r="T1" s="27"/>
    </row>
    <row r="2" spans="1:22" s="4" customFormat="1" ht="35.25" customHeight="1" x14ac:dyDescent="0.2">
      <c r="A2" s="30"/>
      <c r="B2" s="31"/>
      <c r="C2" s="32" t="s">
        <v>53</v>
      </c>
      <c r="D2" s="32"/>
      <c r="E2" s="32"/>
      <c r="F2" s="31"/>
      <c r="G2" s="31"/>
      <c r="H2" s="33"/>
      <c r="I2" s="31"/>
      <c r="J2" s="31"/>
      <c r="K2" s="31"/>
      <c r="L2" s="31"/>
      <c r="M2" s="34"/>
      <c r="N2" s="31"/>
      <c r="O2" s="31"/>
      <c r="P2" s="31"/>
      <c r="Q2" s="31"/>
      <c r="R2" s="34"/>
      <c r="S2" s="31"/>
      <c r="T2" s="31"/>
      <c r="V2" s="6"/>
    </row>
    <row r="3" spans="1:22" ht="14.25" x14ac:dyDescent="0.2">
      <c r="A3" s="27"/>
      <c r="B3" s="35"/>
      <c r="C3" s="35"/>
      <c r="D3" s="35"/>
      <c r="E3" s="35"/>
      <c r="F3" s="35"/>
      <c r="G3" s="35"/>
      <c r="H3" s="36"/>
      <c r="I3" s="35"/>
      <c r="J3" s="35"/>
      <c r="K3" s="35"/>
      <c r="L3" s="35"/>
      <c r="M3" s="37"/>
      <c r="N3" s="35"/>
      <c r="O3" s="35"/>
      <c r="P3" s="35"/>
      <c r="Q3" s="35"/>
      <c r="R3" s="37"/>
      <c r="S3" s="35"/>
      <c r="T3" s="35"/>
    </row>
    <row r="4" spans="1:22" ht="15" x14ac:dyDescent="0.25">
      <c r="A4" s="27"/>
      <c r="B4" s="35"/>
      <c r="C4" s="38" t="s">
        <v>26</v>
      </c>
      <c r="D4" s="38"/>
      <c r="E4" s="38"/>
      <c r="F4" s="39"/>
      <c r="G4" s="39"/>
      <c r="H4" s="40"/>
      <c r="I4" s="39"/>
      <c r="J4" s="39"/>
      <c r="K4" s="39"/>
      <c r="L4" s="35"/>
      <c r="M4" s="37"/>
      <c r="N4" s="35"/>
      <c r="O4" s="35"/>
      <c r="P4" s="35"/>
      <c r="Q4" s="35"/>
      <c r="R4" s="37"/>
      <c r="S4" s="35"/>
      <c r="T4" s="35"/>
    </row>
    <row r="5" spans="1:22" ht="15" x14ac:dyDescent="0.25">
      <c r="A5" s="27"/>
      <c r="B5" s="35"/>
      <c r="C5" s="41"/>
      <c r="D5" s="41"/>
      <c r="E5" s="41"/>
      <c r="F5" s="42"/>
      <c r="G5" s="42"/>
      <c r="H5" s="43"/>
      <c r="I5" s="42"/>
      <c r="J5" s="42"/>
      <c r="K5" s="42"/>
      <c r="L5" s="35"/>
      <c r="M5" s="37"/>
      <c r="N5" s="35"/>
      <c r="O5" s="35"/>
      <c r="P5" s="35"/>
      <c r="Q5" s="35"/>
      <c r="R5" s="37"/>
      <c r="S5" s="35"/>
      <c r="T5" s="35"/>
    </row>
    <row r="6" spans="1:22" ht="14.25" x14ac:dyDescent="0.2">
      <c r="A6" s="27"/>
      <c r="B6" s="35"/>
      <c r="C6" s="44" t="s">
        <v>2</v>
      </c>
      <c r="D6" s="35"/>
      <c r="E6" s="35"/>
      <c r="F6" s="35"/>
      <c r="G6" s="35"/>
      <c r="H6" s="36"/>
      <c r="I6" s="35"/>
      <c r="J6" s="35"/>
      <c r="K6" s="35"/>
      <c r="L6" s="35" t="s">
        <v>3</v>
      </c>
      <c r="M6" s="45">
        <v>100</v>
      </c>
      <c r="N6" s="35"/>
      <c r="O6" s="35"/>
      <c r="P6" s="35"/>
      <c r="Q6" s="35"/>
      <c r="R6" s="37"/>
      <c r="S6" s="35"/>
      <c r="T6" s="35"/>
    </row>
    <row r="7" spans="1:22" ht="14.25" x14ac:dyDescent="0.2">
      <c r="A7" s="27"/>
      <c r="B7" s="35"/>
      <c r="C7" s="44" t="s">
        <v>31</v>
      </c>
      <c r="D7" s="35"/>
      <c r="E7" s="35"/>
      <c r="F7" s="35"/>
      <c r="G7" s="35"/>
      <c r="H7" s="36"/>
      <c r="I7" s="35"/>
      <c r="J7" s="35"/>
      <c r="K7" s="35"/>
      <c r="L7" s="35" t="s">
        <v>3</v>
      </c>
      <c r="M7" s="45">
        <f>IF(C53&gt;0,70000,50000)</f>
        <v>50000</v>
      </c>
      <c r="N7" s="35"/>
      <c r="O7" s="35"/>
      <c r="P7" s="35"/>
      <c r="Q7" s="35"/>
      <c r="R7" s="37"/>
      <c r="S7" s="35"/>
      <c r="T7" s="35"/>
    </row>
    <row r="8" spans="1:22" ht="14.25" x14ac:dyDescent="0.2">
      <c r="A8" s="27"/>
      <c r="B8" s="35"/>
      <c r="C8" s="44" t="s">
        <v>32</v>
      </c>
      <c r="D8" s="35"/>
      <c r="E8" s="35"/>
      <c r="F8" s="35"/>
      <c r="G8" s="35"/>
      <c r="H8" s="36"/>
      <c r="I8" s="35"/>
      <c r="J8" s="35"/>
      <c r="K8" s="35"/>
      <c r="L8" s="35" t="s">
        <v>3</v>
      </c>
      <c r="M8" s="45">
        <v>50000</v>
      </c>
      <c r="N8" s="35"/>
      <c r="O8" s="35"/>
      <c r="P8" s="35"/>
      <c r="Q8" s="35"/>
      <c r="R8" s="37"/>
      <c r="S8" s="35"/>
      <c r="T8" s="35"/>
    </row>
    <row r="9" spans="1:22" ht="14.25" x14ac:dyDescent="0.2">
      <c r="A9" s="27"/>
      <c r="B9" s="35"/>
      <c r="C9" s="44" t="s">
        <v>33</v>
      </c>
      <c r="D9" s="35"/>
      <c r="E9" s="35"/>
      <c r="F9" s="35"/>
      <c r="G9" s="35"/>
      <c r="H9" s="36"/>
      <c r="I9" s="35"/>
      <c r="J9" s="35"/>
      <c r="K9" s="35"/>
      <c r="L9" s="35" t="s">
        <v>3</v>
      </c>
      <c r="M9" s="45">
        <v>25000</v>
      </c>
      <c r="N9" s="35"/>
      <c r="O9" s="35"/>
      <c r="P9" s="35"/>
      <c r="Q9" s="35"/>
      <c r="R9" s="37"/>
      <c r="S9" s="35"/>
      <c r="T9" s="35"/>
    </row>
    <row r="10" spans="1:22" ht="14.25" x14ac:dyDescent="0.2">
      <c r="A10" s="27"/>
      <c r="B10" s="35"/>
      <c r="C10" s="35"/>
      <c r="D10" s="35"/>
      <c r="E10" s="35"/>
      <c r="F10" s="35"/>
      <c r="G10" s="35"/>
      <c r="H10" s="36"/>
      <c r="I10" s="35"/>
      <c r="J10" s="35"/>
      <c r="K10" s="35"/>
      <c r="L10" s="35"/>
      <c r="M10" s="46"/>
      <c r="N10" s="35"/>
      <c r="O10" s="35"/>
      <c r="P10" s="35"/>
      <c r="Q10" s="35"/>
      <c r="R10" s="37"/>
      <c r="S10" s="35"/>
      <c r="T10" s="35"/>
    </row>
    <row r="11" spans="1:22" ht="14.25" x14ac:dyDescent="0.2">
      <c r="A11" s="27"/>
      <c r="B11" s="35"/>
      <c r="C11" s="44" t="s">
        <v>34</v>
      </c>
      <c r="D11" s="35"/>
      <c r="E11" s="35"/>
      <c r="F11" s="35"/>
      <c r="G11" s="35"/>
      <c r="H11" s="36"/>
      <c r="I11" s="35"/>
      <c r="J11" s="35"/>
      <c r="K11" s="35"/>
      <c r="L11" s="35"/>
      <c r="M11" s="47">
        <v>0.1</v>
      </c>
      <c r="N11" s="35"/>
      <c r="O11" s="35"/>
      <c r="P11" s="35"/>
      <c r="Q11" s="35"/>
      <c r="R11" s="37"/>
      <c r="S11" s="35"/>
      <c r="T11" s="35"/>
    </row>
    <row r="12" spans="1:22" ht="14.25" x14ac:dyDescent="0.2">
      <c r="A12" s="27"/>
      <c r="B12" s="35"/>
      <c r="C12" s="44" t="s">
        <v>35</v>
      </c>
      <c r="D12" s="35"/>
      <c r="E12" s="35"/>
      <c r="F12" s="35"/>
      <c r="G12" s="35"/>
      <c r="H12" s="36"/>
      <c r="I12" s="35"/>
      <c r="J12" s="35"/>
      <c r="K12" s="35"/>
      <c r="L12" s="35"/>
      <c r="M12" s="45">
        <v>35000</v>
      </c>
      <c r="N12" s="35"/>
      <c r="O12" s="35"/>
      <c r="P12" s="35"/>
      <c r="Q12" s="35"/>
      <c r="R12" s="37"/>
      <c r="S12" s="35"/>
      <c r="T12" s="35"/>
    </row>
    <row r="13" spans="1:22" ht="14.25" x14ac:dyDescent="0.2">
      <c r="A13" s="27"/>
      <c r="B13" s="35"/>
      <c r="C13" s="48" t="s">
        <v>36</v>
      </c>
      <c r="D13" s="35"/>
      <c r="E13" s="35"/>
      <c r="F13" s="35"/>
      <c r="G13" s="35"/>
      <c r="H13" s="36"/>
      <c r="I13" s="35"/>
      <c r="J13" s="35"/>
      <c r="K13" s="35"/>
      <c r="L13" s="35"/>
      <c r="M13" s="47">
        <v>1E-4</v>
      </c>
      <c r="N13" s="35"/>
      <c r="O13" s="35"/>
      <c r="P13" s="35"/>
      <c r="Q13" s="35"/>
      <c r="R13" s="37"/>
      <c r="S13" s="35"/>
      <c r="T13" s="35"/>
    </row>
    <row r="14" spans="1:22" s="2" customFormat="1" ht="14.25" x14ac:dyDescent="0.2">
      <c r="A14" s="27"/>
      <c r="B14" s="49"/>
      <c r="C14" s="50"/>
      <c r="D14" s="50"/>
      <c r="E14" s="50"/>
      <c r="F14" s="50"/>
      <c r="G14" s="50"/>
      <c r="H14" s="51"/>
      <c r="I14" s="50"/>
      <c r="J14" s="50"/>
      <c r="K14" s="50"/>
      <c r="L14" s="50"/>
      <c r="M14" s="52"/>
      <c r="N14" s="50"/>
      <c r="O14" s="50"/>
      <c r="P14" s="50"/>
      <c r="Q14" s="50"/>
      <c r="R14" s="52"/>
      <c r="S14" s="50"/>
      <c r="T14" s="49"/>
    </row>
    <row r="15" spans="1:22" s="2" customFormat="1" ht="14.25" x14ac:dyDescent="0.2">
      <c r="A15" s="27"/>
      <c r="B15" s="49"/>
      <c r="C15" s="44"/>
      <c r="D15" s="49"/>
      <c r="E15" s="49"/>
      <c r="F15" s="49"/>
      <c r="G15" s="49"/>
      <c r="H15" s="53"/>
      <c r="I15" s="49"/>
      <c r="J15" s="49"/>
      <c r="K15" s="49"/>
      <c r="L15" s="49"/>
      <c r="M15" s="54"/>
      <c r="N15" s="49"/>
      <c r="O15" s="49"/>
      <c r="P15" s="49"/>
      <c r="Q15" s="49"/>
      <c r="R15" s="54"/>
      <c r="S15" s="49"/>
      <c r="T15" s="49"/>
    </row>
    <row r="16" spans="1:22" s="4" customFormat="1" ht="15.75" customHeight="1" x14ac:dyDescent="0.2">
      <c r="A16" s="30"/>
      <c r="B16" s="55"/>
      <c r="C16" s="56" t="s">
        <v>37</v>
      </c>
      <c r="D16" s="57"/>
      <c r="E16" s="57"/>
      <c r="F16" s="55"/>
      <c r="G16" s="55"/>
      <c r="H16" s="58"/>
      <c r="I16" s="59"/>
      <c r="J16" s="60"/>
      <c r="K16" s="59"/>
      <c r="L16" s="59"/>
      <c r="M16" s="61"/>
      <c r="N16" s="55"/>
      <c r="O16" s="55"/>
      <c r="P16" s="55"/>
      <c r="Q16" s="55"/>
      <c r="R16" s="62"/>
      <c r="S16" s="55"/>
      <c r="T16" s="55"/>
      <c r="V16" s="6"/>
    </row>
    <row r="17" spans="1:32" s="4" customFormat="1" ht="24" customHeight="1" x14ac:dyDescent="0.2">
      <c r="A17" s="30"/>
      <c r="B17" s="55"/>
      <c r="C17" s="63" t="s">
        <v>25</v>
      </c>
      <c r="D17" s="64"/>
      <c r="E17" s="64"/>
      <c r="F17" s="65"/>
      <c r="G17" s="65"/>
      <c r="H17" s="66"/>
      <c r="I17" s="55"/>
      <c r="J17" s="67"/>
      <c r="K17" s="55"/>
      <c r="L17" s="66"/>
      <c r="M17" s="62"/>
      <c r="N17" s="55"/>
      <c r="O17" s="55"/>
      <c r="P17" s="55"/>
      <c r="Q17" s="55"/>
      <c r="R17" s="62"/>
      <c r="S17" s="55"/>
      <c r="T17" s="55"/>
      <c r="V17" s="6"/>
    </row>
    <row r="18" spans="1:32" s="4" customFormat="1" ht="15.75" customHeight="1" thickBot="1" x14ac:dyDescent="0.25">
      <c r="A18" s="30"/>
      <c r="B18" s="55"/>
      <c r="C18" s="68">
        <v>1990</v>
      </c>
      <c r="D18" s="68"/>
      <c r="E18" s="68"/>
      <c r="F18" s="55" t="s">
        <v>28</v>
      </c>
      <c r="G18" s="55"/>
      <c r="H18" s="66"/>
      <c r="I18" s="55"/>
      <c r="J18" s="67"/>
      <c r="K18" s="66"/>
      <c r="L18" s="66"/>
      <c r="M18" s="62"/>
      <c r="N18" s="55"/>
      <c r="O18" s="55"/>
      <c r="P18" s="66"/>
      <c r="Q18" s="69" t="s">
        <v>3</v>
      </c>
      <c r="R18" s="10">
        <v>30000</v>
      </c>
      <c r="S18" s="55"/>
      <c r="T18" s="55"/>
      <c r="V18" s="6"/>
    </row>
    <row r="19" spans="1:32" s="4" customFormat="1" ht="15.75" customHeight="1" x14ac:dyDescent="0.2">
      <c r="A19" s="30"/>
      <c r="B19" s="55"/>
      <c r="C19" s="59"/>
      <c r="D19" s="59"/>
      <c r="E19" s="59"/>
      <c r="F19" s="55"/>
      <c r="G19" s="55"/>
      <c r="H19" s="70"/>
      <c r="I19" s="55"/>
      <c r="J19" s="67"/>
      <c r="K19" s="66"/>
      <c r="L19" s="66"/>
      <c r="M19" s="62"/>
      <c r="N19" s="55"/>
      <c r="O19" s="71"/>
      <c r="P19" s="72"/>
      <c r="Q19" s="73"/>
      <c r="R19" s="74"/>
      <c r="S19" s="55"/>
      <c r="T19" s="55"/>
      <c r="V19" s="6"/>
    </row>
    <row r="20" spans="1:32" s="4" customFormat="1" ht="15.75" customHeight="1" thickBot="1" x14ac:dyDescent="0.25">
      <c r="A20" s="30"/>
      <c r="B20" s="55"/>
      <c r="C20" s="68" t="s">
        <v>49</v>
      </c>
      <c r="D20" s="68"/>
      <c r="E20" s="68"/>
      <c r="F20" s="55" t="s">
        <v>46</v>
      </c>
      <c r="G20" s="55"/>
      <c r="H20" s="66"/>
      <c r="I20" s="55"/>
      <c r="J20" s="67"/>
      <c r="K20" s="66"/>
      <c r="L20" s="75"/>
      <c r="M20" s="76"/>
      <c r="N20" s="55"/>
      <c r="O20" s="55"/>
      <c r="P20" s="77" t="s">
        <v>23</v>
      </c>
      <c r="Q20" s="69" t="s">
        <v>3</v>
      </c>
      <c r="R20" s="10">
        <v>0</v>
      </c>
      <c r="S20" s="55"/>
      <c r="T20" s="55"/>
      <c r="U20" s="6"/>
      <c r="V20" s="6"/>
      <c r="W20" s="6"/>
      <c r="X20" s="6"/>
      <c r="Y20" s="6"/>
      <c r="Z20" s="6"/>
    </row>
    <row r="21" spans="1:32" s="4" customFormat="1" ht="15.75" customHeight="1" thickBot="1" x14ac:dyDescent="0.25">
      <c r="A21" s="30"/>
      <c r="B21" s="55"/>
      <c r="C21" s="68" t="s">
        <v>50</v>
      </c>
      <c r="D21" s="68"/>
      <c r="E21" s="68"/>
      <c r="F21" s="55" t="s">
        <v>43</v>
      </c>
      <c r="G21" s="55"/>
      <c r="H21" s="66"/>
      <c r="I21" s="55"/>
      <c r="J21" s="67"/>
      <c r="K21" s="66"/>
      <c r="L21" s="75"/>
      <c r="M21" s="76"/>
      <c r="N21" s="55"/>
      <c r="O21" s="55"/>
      <c r="P21" s="77" t="s">
        <v>23</v>
      </c>
      <c r="Q21" s="78" t="s">
        <v>3</v>
      </c>
      <c r="R21" s="11">
        <v>0</v>
      </c>
      <c r="S21" s="55"/>
      <c r="T21" s="55"/>
      <c r="U21" s="6"/>
      <c r="V21" s="6"/>
      <c r="W21" s="6"/>
      <c r="X21" s="6"/>
      <c r="Y21" s="6"/>
      <c r="Z21" s="6"/>
    </row>
    <row r="22" spans="1:32" s="4" customFormat="1" ht="15.75" customHeight="1" thickBot="1" x14ac:dyDescent="0.25">
      <c r="A22" s="30"/>
      <c r="B22" s="55"/>
      <c r="C22" s="68">
        <v>2750</v>
      </c>
      <c r="D22" s="68"/>
      <c r="E22" s="68"/>
      <c r="F22" s="55" t="s">
        <v>38</v>
      </c>
      <c r="G22" s="55"/>
      <c r="H22" s="66"/>
      <c r="I22" s="55"/>
      <c r="J22" s="67"/>
      <c r="K22" s="66"/>
      <c r="L22" s="75"/>
      <c r="M22" s="76"/>
      <c r="N22" s="55"/>
      <c r="O22" s="55"/>
      <c r="P22" s="77" t="s">
        <v>23</v>
      </c>
      <c r="Q22" s="78" t="s">
        <v>3</v>
      </c>
      <c r="R22" s="11">
        <v>0</v>
      </c>
      <c r="S22" s="55"/>
      <c r="T22" s="55"/>
      <c r="U22" s="6"/>
      <c r="V22" s="6"/>
      <c r="W22" s="6"/>
      <c r="X22" s="6"/>
      <c r="Y22" s="6"/>
      <c r="Z22" s="6"/>
      <c r="AB22" s="17"/>
      <c r="AC22" s="17"/>
      <c r="AD22" s="17"/>
      <c r="AE22" s="7"/>
      <c r="AF22" s="7"/>
    </row>
    <row r="23" spans="1:32" s="4" customFormat="1" ht="15.75" customHeight="1" thickBot="1" x14ac:dyDescent="0.25">
      <c r="A23" s="30"/>
      <c r="B23" s="79"/>
      <c r="C23" s="80">
        <v>3100</v>
      </c>
      <c r="D23" s="80"/>
      <c r="E23" s="80"/>
      <c r="F23" s="79" t="s">
        <v>39</v>
      </c>
      <c r="G23" s="79"/>
      <c r="H23" s="75"/>
      <c r="I23" s="79"/>
      <c r="J23" s="81"/>
      <c r="K23" s="75"/>
      <c r="L23" s="75"/>
      <c r="M23" s="76"/>
      <c r="N23" s="79"/>
      <c r="O23" s="79"/>
      <c r="P23" s="77" t="s">
        <v>23</v>
      </c>
      <c r="Q23" s="78" t="s">
        <v>3</v>
      </c>
      <c r="R23" s="11">
        <v>0</v>
      </c>
      <c r="S23" s="79"/>
      <c r="T23" s="55"/>
      <c r="U23" s="6"/>
      <c r="V23" s="6"/>
      <c r="W23" s="6"/>
      <c r="X23" s="6"/>
      <c r="Y23" s="6"/>
      <c r="Z23" s="6"/>
    </row>
    <row r="24" spans="1:32" s="6" customFormat="1" ht="15.75" customHeight="1" x14ac:dyDescent="0.2">
      <c r="A24" s="30"/>
      <c r="B24" s="79"/>
      <c r="C24" s="80">
        <v>2860</v>
      </c>
      <c r="D24" s="80"/>
      <c r="E24" s="80"/>
      <c r="F24" s="79" t="s">
        <v>40</v>
      </c>
      <c r="G24" s="79"/>
      <c r="H24" s="75"/>
      <c r="I24" s="79"/>
      <c r="J24" s="81"/>
      <c r="K24" s="75"/>
      <c r="L24" s="75"/>
      <c r="M24" s="76"/>
      <c r="N24" s="79"/>
      <c r="O24" s="79"/>
      <c r="P24" s="82" t="s">
        <v>23</v>
      </c>
      <c r="Q24" s="83" t="s">
        <v>3</v>
      </c>
      <c r="R24" s="13">
        <v>0</v>
      </c>
      <c r="S24" s="79"/>
      <c r="T24" s="79"/>
    </row>
    <row r="25" spans="1:32" s="6" customFormat="1" ht="15.75" customHeight="1" x14ac:dyDescent="0.2">
      <c r="A25" s="30"/>
      <c r="B25" s="79"/>
      <c r="C25" s="80"/>
      <c r="D25" s="80"/>
      <c r="E25" s="80"/>
      <c r="F25" s="79"/>
      <c r="G25" s="79"/>
      <c r="H25" s="75"/>
      <c r="I25" s="79"/>
      <c r="J25" s="81"/>
      <c r="K25" s="75"/>
      <c r="L25" s="75"/>
      <c r="M25" s="76"/>
      <c r="N25" s="79"/>
      <c r="O25" s="79"/>
      <c r="P25" s="82"/>
      <c r="Q25" s="84"/>
      <c r="R25" s="22"/>
      <c r="S25" s="79"/>
      <c r="T25" s="79"/>
    </row>
    <row r="26" spans="1:32" s="4" customFormat="1" ht="15.75" customHeight="1" thickBot="1" x14ac:dyDescent="0.25">
      <c r="A26" s="30"/>
      <c r="B26" s="55"/>
      <c r="C26" s="68">
        <v>1800</v>
      </c>
      <c r="D26" s="68"/>
      <c r="E26" s="68"/>
      <c r="F26" s="55" t="s">
        <v>13</v>
      </c>
      <c r="G26" s="55"/>
      <c r="H26" s="66"/>
      <c r="I26" s="55"/>
      <c r="J26" s="67"/>
      <c r="K26" s="77" t="s">
        <v>22</v>
      </c>
      <c r="L26" s="85" t="s">
        <v>3</v>
      </c>
      <c r="M26" s="10">
        <v>0</v>
      </c>
      <c r="N26" s="55"/>
      <c r="O26" s="55"/>
      <c r="P26" s="66"/>
      <c r="Q26" s="55"/>
      <c r="R26" s="86"/>
      <c r="S26" s="55"/>
      <c r="T26" s="55"/>
      <c r="V26" s="6"/>
    </row>
    <row r="27" spans="1:32" s="4" customFormat="1" ht="15.75" customHeight="1" x14ac:dyDescent="0.2">
      <c r="A27" s="30"/>
      <c r="B27" s="55"/>
      <c r="C27" s="68" t="s">
        <v>51</v>
      </c>
      <c r="D27" s="68"/>
      <c r="E27" s="68"/>
      <c r="F27" s="55" t="s">
        <v>14</v>
      </c>
      <c r="G27" s="55"/>
      <c r="H27" s="66"/>
      <c r="I27" s="55"/>
      <c r="J27" s="67"/>
      <c r="K27" s="77" t="s">
        <v>22</v>
      </c>
      <c r="L27" s="87" t="s">
        <v>3</v>
      </c>
      <c r="M27" s="23">
        <v>0</v>
      </c>
      <c r="N27" s="55"/>
      <c r="O27" s="55"/>
      <c r="P27" s="66"/>
      <c r="Q27" s="55"/>
      <c r="R27" s="86"/>
      <c r="S27" s="55"/>
      <c r="T27" s="55"/>
      <c r="V27" s="6"/>
    </row>
    <row r="28" spans="1:32" s="4" customFormat="1" ht="15.75" customHeight="1" x14ac:dyDescent="0.2">
      <c r="A28" s="30"/>
      <c r="B28" s="55"/>
      <c r="C28" s="88"/>
      <c r="D28" s="88"/>
      <c r="E28" s="88"/>
      <c r="F28" s="55" t="s">
        <v>15</v>
      </c>
      <c r="G28" s="55"/>
      <c r="H28" s="66"/>
      <c r="I28" s="55"/>
      <c r="J28" s="67"/>
      <c r="K28" s="66"/>
      <c r="L28" s="66" t="s">
        <v>3</v>
      </c>
      <c r="M28" s="86">
        <f>SUM(M26:M27)</f>
        <v>0</v>
      </c>
      <c r="N28" s="55"/>
      <c r="O28" s="55"/>
      <c r="P28" s="66"/>
      <c r="Q28" s="55"/>
      <c r="R28" s="86"/>
      <c r="S28" s="55"/>
      <c r="T28" s="55"/>
      <c r="U28" s="6"/>
      <c r="V28" s="6"/>
      <c r="W28" s="6"/>
      <c r="X28" s="6"/>
      <c r="Y28" s="6"/>
      <c r="Z28" s="6"/>
    </row>
    <row r="29" spans="1:32" s="4" customFormat="1" ht="15.75" customHeight="1" x14ac:dyDescent="0.2">
      <c r="A29" s="30"/>
      <c r="B29" s="55"/>
      <c r="C29" s="68" t="s">
        <v>52</v>
      </c>
      <c r="D29" s="68"/>
      <c r="E29" s="68"/>
      <c r="F29" s="55" t="s">
        <v>24</v>
      </c>
      <c r="G29" s="55"/>
      <c r="H29" s="66"/>
      <c r="I29" s="55"/>
      <c r="J29" s="67"/>
      <c r="K29" s="89" t="s">
        <v>23</v>
      </c>
      <c r="L29" s="90" t="s">
        <v>3</v>
      </c>
      <c r="M29" s="12">
        <v>0</v>
      </c>
      <c r="N29" s="55"/>
      <c r="O29" s="55"/>
      <c r="P29" s="66"/>
      <c r="Q29" s="55"/>
      <c r="R29" s="86"/>
      <c r="S29" s="55"/>
      <c r="T29" s="55"/>
      <c r="U29" s="6"/>
      <c r="V29" s="8"/>
      <c r="W29" s="6"/>
      <c r="X29" s="6"/>
      <c r="Y29" s="6"/>
      <c r="Z29" s="6"/>
    </row>
    <row r="30" spans="1:32" s="20" customFormat="1" ht="15.75" customHeight="1" x14ac:dyDescent="0.2">
      <c r="A30" s="91"/>
      <c r="B30" s="71"/>
      <c r="C30" s="92">
        <v>1940</v>
      </c>
      <c r="D30" s="92"/>
      <c r="E30" s="92"/>
      <c r="F30" s="55" t="s">
        <v>21</v>
      </c>
      <c r="G30" s="71"/>
      <c r="H30" s="93"/>
      <c r="I30" s="71"/>
      <c r="J30" s="94"/>
      <c r="K30" s="72"/>
      <c r="L30" s="95" t="s">
        <v>3</v>
      </c>
      <c r="M30" s="22">
        <f>M28-M29</f>
        <v>0</v>
      </c>
      <c r="N30" s="71"/>
      <c r="O30" s="71"/>
      <c r="P30" s="93" t="s">
        <v>22</v>
      </c>
      <c r="Q30" s="71" t="s">
        <v>3</v>
      </c>
      <c r="R30" s="96">
        <f>IF(M30&lt;0,M30,0)</f>
        <v>0</v>
      </c>
      <c r="S30" s="71"/>
      <c r="T30" s="71"/>
      <c r="U30" s="18"/>
      <c r="V30" s="19"/>
      <c r="W30" s="18"/>
      <c r="X30" s="18"/>
      <c r="Y30" s="18"/>
      <c r="Z30" s="18"/>
    </row>
    <row r="31" spans="1:32" s="20" customFormat="1" ht="15.75" customHeight="1" x14ac:dyDescent="0.2">
      <c r="A31" s="91"/>
      <c r="B31" s="71"/>
      <c r="C31" s="92"/>
      <c r="D31" s="92"/>
      <c r="E31" s="92"/>
      <c r="F31" s="71"/>
      <c r="G31" s="71"/>
      <c r="H31" s="93"/>
      <c r="I31" s="71"/>
      <c r="J31" s="94"/>
      <c r="K31" s="72"/>
      <c r="L31" s="95"/>
      <c r="M31" s="22"/>
      <c r="N31" s="71"/>
      <c r="O31" s="71"/>
      <c r="P31" s="93"/>
      <c r="Q31" s="71"/>
      <c r="R31" s="96"/>
      <c r="S31" s="71"/>
      <c r="T31" s="71"/>
      <c r="U31" s="18"/>
      <c r="V31" s="19"/>
      <c r="W31" s="18"/>
      <c r="X31" s="18"/>
      <c r="Y31" s="18"/>
      <c r="Z31" s="18"/>
    </row>
    <row r="32" spans="1:32" s="4" customFormat="1" ht="16.5" customHeight="1" x14ac:dyDescent="0.2">
      <c r="A32" s="30"/>
      <c r="B32" s="55"/>
      <c r="C32" s="68">
        <v>2600</v>
      </c>
      <c r="D32" s="68"/>
      <c r="E32" s="68"/>
      <c r="F32" s="55" t="s">
        <v>16</v>
      </c>
      <c r="G32" s="55"/>
      <c r="H32" s="66"/>
      <c r="I32" s="55"/>
      <c r="J32" s="67"/>
      <c r="K32" s="89" t="s">
        <v>23</v>
      </c>
      <c r="L32" s="90" t="s">
        <v>3</v>
      </c>
      <c r="M32" s="12">
        <v>0</v>
      </c>
      <c r="N32" s="55"/>
      <c r="O32" s="55"/>
      <c r="P32" s="66"/>
      <c r="Q32" s="55"/>
      <c r="R32" s="86"/>
      <c r="S32" s="55"/>
      <c r="T32" s="55"/>
      <c r="U32" s="6"/>
      <c r="V32" s="6" t="s">
        <v>17</v>
      </c>
      <c r="W32" s="6"/>
      <c r="X32" s="6"/>
      <c r="Y32" s="6"/>
      <c r="Z32" s="6"/>
    </row>
    <row r="33" spans="1:30" s="4" customFormat="1" ht="15.75" customHeight="1" x14ac:dyDescent="0.2">
      <c r="A33" s="30"/>
      <c r="B33" s="55"/>
      <c r="C33" s="88"/>
      <c r="D33" s="88"/>
      <c r="E33" s="88"/>
      <c r="F33" s="55" t="s">
        <v>29</v>
      </c>
      <c r="G33" s="55"/>
      <c r="H33" s="66"/>
      <c r="I33" s="55"/>
      <c r="J33" s="67"/>
      <c r="K33" s="75"/>
      <c r="L33" s="75"/>
      <c r="M33" s="76"/>
      <c r="N33" s="55"/>
      <c r="O33" s="55"/>
      <c r="P33" s="66" t="s">
        <v>23</v>
      </c>
      <c r="Q33" s="55" t="s">
        <v>30</v>
      </c>
      <c r="R33" s="97">
        <f>IF(M30&gt;0,MIN(M32,MAX(M30)),0)</f>
        <v>0</v>
      </c>
      <c r="S33" s="55" t="s">
        <v>17</v>
      </c>
      <c r="T33" s="55"/>
      <c r="U33" s="6"/>
      <c r="V33" s="6"/>
      <c r="W33" s="6"/>
      <c r="X33" s="25"/>
      <c r="Y33" s="6"/>
      <c r="Z33" s="6"/>
    </row>
    <row r="34" spans="1:30" s="18" customFormat="1" ht="15.75" customHeight="1" x14ac:dyDescent="0.2">
      <c r="A34" s="91"/>
      <c r="B34" s="84"/>
      <c r="C34" s="98"/>
      <c r="D34" s="98"/>
      <c r="E34" s="98"/>
      <c r="F34" s="84"/>
      <c r="G34" s="84"/>
      <c r="H34" s="95"/>
      <c r="I34" s="84"/>
      <c r="J34" s="99"/>
      <c r="K34" s="95"/>
      <c r="L34" s="95"/>
      <c r="M34" s="22"/>
      <c r="N34" s="84"/>
      <c r="O34" s="84"/>
      <c r="P34" s="100"/>
      <c r="Q34" s="84"/>
      <c r="R34" s="22"/>
      <c r="S34" s="84"/>
      <c r="T34" s="84"/>
      <c r="AD34" s="26"/>
    </row>
    <row r="35" spans="1:30" s="18" customFormat="1" ht="15.75" customHeight="1" x14ac:dyDescent="0.2">
      <c r="A35" s="91"/>
      <c r="B35" s="84"/>
      <c r="C35" s="98"/>
      <c r="D35" s="98"/>
      <c r="E35" s="98"/>
      <c r="F35" s="84"/>
      <c r="G35" s="84"/>
      <c r="H35" s="95"/>
      <c r="I35" s="84"/>
      <c r="J35" s="99"/>
      <c r="K35" s="95"/>
      <c r="L35" s="95"/>
      <c r="M35" s="22"/>
      <c r="N35" s="84"/>
      <c r="O35" s="84"/>
      <c r="P35" s="100"/>
      <c r="Q35" s="84"/>
      <c r="R35" s="22"/>
      <c r="S35" s="84"/>
      <c r="T35" s="84"/>
    </row>
    <row r="36" spans="1:30" s="6" customFormat="1" ht="15.75" customHeight="1" x14ac:dyDescent="0.2">
      <c r="A36" s="30"/>
      <c r="B36" s="79"/>
      <c r="C36" s="98"/>
      <c r="D36" s="80"/>
      <c r="E36" s="80"/>
      <c r="F36" s="79" t="s">
        <v>41</v>
      </c>
      <c r="G36" s="79"/>
      <c r="H36" s="75"/>
      <c r="I36" s="79"/>
      <c r="J36" s="81"/>
      <c r="K36" s="75"/>
      <c r="L36" s="75"/>
      <c r="M36" s="76"/>
      <c r="N36" s="79"/>
      <c r="O36" s="79"/>
      <c r="P36" s="82" t="s">
        <v>23</v>
      </c>
      <c r="Q36" s="84" t="s">
        <v>3</v>
      </c>
      <c r="R36" s="35">
        <f>IF(C50+C51+C52&gt;=2,7000,0)</f>
        <v>0</v>
      </c>
      <c r="S36" s="79"/>
      <c r="T36" s="79"/>
    </row>
    <row r="37" spans="1:30" s="6" customFormat="1" ht="15.75" customHeight="1" x14ac:dyDescent="0.2">
      <c r="A37" s="30"/>
      <c r="B37" s="79"/>
      <c r="C37" s="101">
        <f>IF(C53&gt;0,C53,0)</f>
        <v>0</v>
      </c>
      <c r="D37" s="80"/>
      <c r="E37" s="80"/>
      <c r="F37" s="79" t="s">
        <v>42</v>
      </c>
      <c r="G37" s="79"/>
      <c r="H37" s="75"/>
      <c r="I37" s="79"/>
      <c r="J37" s="81"/>
      <c r="K37" s="75"/>
      <c r="L37" s="75"/>
      <c r="M37" s="76"/>
      <c r="N37" s="79"/>
      <c r="O37" s="79"/>
      <c r="P37" s="82" t="s">
        <v>23</v>
      </c>
      <c r="Q37" s="84" t="s">
        <v>3</v>
      </c>
      <c r="R37" s="22">
        <f>C53*7000</f>
        <v>0</v>
      </c>
      <c r="S37" s="79"/>
      <c r="T37" s="79"/>
      <c r="AA37" s="18"/>
    </row>
    <row r="38" spans="1:30" s="6" customFormat="1" ht="15.75" customHeight="1" x14ac:dyDescent="0.2">
      <c r="A38" s="30"/>
      <c r="B38" s="79"/>
      <c r="C38" s="102"/>
      <c r="D38" s="102"/>
      <c r="E38" s="102"/>
      <c r="F38" s="103" t="s">
        <v>15</v>
      </c>
      <c r="G38" s="79"/>
      <c r="H38" s="75"/>
      <c r="I38" s="79"/>
      <c r="J38" s="81"/>
      <c r="K38" s="75"/>
      <c r="L38" s="75"/>
      <c r="M38" s="76"/>
      <c r="N38" s="79"/>
      <c r="O38" s="79"/>
      <c r="P38" s="104"/>
      <c r="Q38" s="105" t="s">
        <v>3</v>
      </c>
      <c r="R38" s="106">
        <f>R18-R20-R21-R22-R23-R24-R30-R33-R36-R37</f>
        <v>30000</v>
      </c>
      <c r="S38" s="79"/>
      <c r="T38" s="79"/>
      <c r="AA38" s="21">
        <f>SUM(R18:R19)-R20-R21-R23-R24</f>
        <v>30000</v>
      </c>
    </row>
    <row r="39" spans="1:30" s="6" customFormat="1" ht="15.75" customHeight="1" x14ac:dyDescent="0.2">
      <c r="A39" s="30"/>
      <c r="B39" s="79"/>
      <c r="C39" s="102"/>
      <c r="D39" s="102"/>
      <c r="E39" s="102"/>
      <c r="F39" s="103"/>
      <c r="G39" s="79"/>
      <c r="H39" s="75"/>
      <c r="I39" s="79"/>
      <c r="J39" s="81"/>
      <c r="K39" s="75"/>
      <c r="L39" s="75"/>
      <c r="M39" s="76"/>
      <c r="N39" s="79"/>
      <c r="O39" s="79"/>
      <c r="P39" s="75"/>
      <c r="Q39" s="107"/>
      <c r="R39" s="108"/>
      <c r="S39" s="79"/>
      <c r="T39" s="79"/>
      <c r="AA39" s="21"/>
    </row>
    <row r="40" spans="1:30" s="4" customFormat="1" ht="15.75" customHeight="1" x14ac:dyDescent="0.2">
      <c r="A40" s="30"/>
      <c r="B40" s="79"/>
      <c r="C40" s="80">
        <v>4800</v>
      </c>
      <c r="D40" s="80"/>
      <c r="E40" s="80"/>
      <c r="F40" s="79" t="s">
        <v>18</v>
      </c>
      <c r="G40" s="79"/>
      <c r="H40" s="75"/>
      <c r="I40" s="79"/>
      <c r="J40" s="81"/>
      <c r="K40" s="75"/>
      <c r="L40" s="109" t="s">
        <v>3</v>
      </c>
      <c r="M40" s="13">
        <v>0</v>
      </c>
      <c r="N40" s="79"/>
      <c r="O40" s="79"/>
      <c r="P40" s="75"/>
      <c r="Q40" s="79"/>
      <c r="R40" s="76"/>
      <c r="S40" s="79"/>
      <c r="T40" s="55"/>
      <c r="U40" s="6"/>
      <c r="V40" s="6"/>
      <c r="W40" s="6"/>
      <c r="X40" s="6"/>
      <c r="Y40" s="6"/>
      <c r="Z40" s="6"/>
    </row>
    <row r="41" spans="1:30" s="4" customFormat="1" ht="15.75" customHeight="1" thickBot="1" x14ac:dyDescent="0.25">
      <c r="A41" s="30"/>
      <c r="B41" s="79"/>
      <c r="C41" s="107"/>
      <c r="D41" s="107"/>
      <c r="E41" s="107"/>
      <c r="F41" s="79" t="s">
        <v>19</v>
      </c>
      <c r="G41" s="79"/>
      <c r="H41" s="75"/>
      <c r="I41" s="79"/>
      <c r="J41" s="81"/>
      <c r="K41" s="75"/>
      <c r="L41" s="75"/>
      <c r="M41" s="110"/>
      <c r="N41" s="79"/>
      <c r="O41" s="111">
        <v>0.1</v>
      </c>
      <c r="P41" s="82" t="s">
        <v>22</v>
      </c>
      <c r="Q41" s="79" t="s">
        <v>3</v>
      </c>
      <c r="R41" s="112">
        <f>M40*O41</f>
        <v>0</v>
      </c>
      <c r="S41" s="79"/>
      <c r="T41" s="55"/>
      <c r="U41" s="6"/>
      <c r="V41" s="6"/>
      <c r="W41" s="6"/>
      <c r="X41" s="6"/>
      <c r="Y41" s="6"/>
      <c r="Z41" s="6"/>
    </row>
    <row r="42" spans="1:30" s="4" customFormat="1" ht="18.75" customHeight="1" thickBot="1" x14ac:dyDescent="0.25">
      <c r="A42" s="30"/>
      <c r="B42" s="79"/>
      <c r="C42" s="113"/>
      <c r="D42" s="113"/>
      <c r="E42" s="113"/>
      <c r="F42" s="103" t="s">
        <v>44</v>
      </c>
      <c r="G42" s="79"/>
      <c r="H42" s="75"/>
      <c r="I42" s="79"/>
      <c r="J42" s="81"/>
      <c r="K42" s="75"/>
      <c r="L42" s="75"/>
      <c r="M42" s="110"/>
      <c r="N42" s="79"/>
      <c r="O42" s="79"/>
      <c r="P42" s="114"/>
      <c r="Q42" s="115" t="s">
        <v>3</v>
      </c>
      <c r="R42" s="116">
        <f>MAX((R38+R41),0)</f>
        <v>30000</v>
      </c>
      <c r="S42" s="117"/>
      <c r="T42" s="55"/>
      <c r="U42" s="6"/>
      <c r="V42" s="25"/>
      <c r="W42" s="6"/>
      <c r="X42" s="6"/>
      <c r="Y42" s="6"/>
      <c r="Z42" s="6"/>
    </row>
    <row r="43" spans="1:30" s="4" customFormat="1" ht="15.75" customHeight="1" x14ac:dyDescent="0.2">
      <c r="A43" s="30"/>
      <c r="B43" s="79"/>
      <c r="C43" s="113"/>
      <c r="D43" s="113"/>
      <c r="E43" s="113"/>
      <c r="F43" s="79"/>
      <c r="G43" s="79"/>
      <c r="H43" s="75"/>
      <c r="I43" s="79"/>
      <c r="J43" s="81"/>
      <c r="K43" s="75"/>
      <c r="L43" s="75"/>
      <c r="M43" s="110"/>
      <c r="N43" s="79"/>
      <c r="O43" s="79"/>
      <c r="P43" s="79"/>
      <c r="Q43" s="103"/>
      <c r="R43" s="110"/>
      <c r="S43" s="79"/>
      <c r="T43" s="55"/>
      <c r="U43" s="6"/>
      <c r="V43" s="6"/>
      <c r="W43" s="6"/>
      <c r="X43" s="6"/>
      <c r="Y43" s="6"/>
      <c r="Z43" s="6"/>
    </row>
    <row r="44" spans="1:30" ht="15.75" customHeight="1" thickBot="1" x14ac:dyDescent="0.25">
      <c r="A44" s="27"/>
      <c r="B44" s="44"/>
      <c r="C44" s="44"/>
      <c r="D44" s="44"/>
      <c r="E44" s="44"/>
      <c r="F44" s="44"/>
      <c r="G44" s="44"/>
      <c r="H44" s="118"/>
      <c r="I44" s="44"/>
      <c r="J44" s="44"/>
      <c r="K44" s="44"/>
      <c r="L44" s="44"/>
      <c r="M44" s="119"/>
      <c r="N44" s="44"/>
      <c r="O44" s="44"/>
      <c r="P44" s="44"/>
      <c r="Q44" s="44"/>
      <c r="R44" s="120"/>
      <c r="S44" s="44"/>
      <c r="T44" s="44"/>
      <c r="U44" s="2"/>
      <c r="W44" s="2"/>
      <c r="X44" s="2"/>
      <c r="Y44" s="2"/>
      <c r="Z44" s="2"/>
    </row>
    <row r="45" spans="1:30" ht="11.25" customHeight="1" x14ac:dyDescent="0.2">
      <c r="A45" s="27"/>
      <c r="B45" s="121"/>
      <c r="C45" s="122"/>
      <c r="D45" s="122"/>
      <c r="E45" s="122"/>
      <c r="F45" s="122"/>
      <c r="G45" s="122"/>
      <c r="H45" s="123"/>
      <c r="I45" s="122"/>
      <c r="J45" s="122"/>
      <c r="K45" s="122"/>
      <c r="L45" s="122"/>
      <c r="M45" s="124"/>
      <c r="N45" s="122"/>
      <c r="O45" s="122"/>
      <c r="P45" s="122"/>
      <c r="Q45" s="122"/>
      <c r="R45" s="125"/>
      <c r="S45" s="122"/>
      <c r="T45" s="126"/>
    </row>
    <row r="46" spans="1:30" ht="15" x14ac:dyDescent="0.25">
      <c r="A46" s="27"/>
      <c r="B46" s="216" t="s">
        <v>9</v>
      </c>
      <c r="C46" s="217"/>
      <c r="D46" s="217"/>
      <c r="E46" s="217"/>
      <c r="F46" s="217"/>
      <c r="G46" s="217"/>
      <c r="H46" s="217"/>
      <c r="I46" s="217"/>
      <c r="J46" s="217"/>
      <c r="K46" s="217"/>
      <c r="L46" s="217"/>
      <c r="M46" s="217"/>
      <c r="N46" s="217"/>
      <c r="O46" s="217"/>
      <c r="P46" s="217"/>
      <c r="Q46" s="217"/>
      <c r="R46" s="217"/>
      <c r="S46" s="217"/>
      <c r="T46" s="218"/>
    </row>
    <row r="47" spans="1:30" ht="12.75" customHeight="1" x14ac:dyDescent="0.25">
      <c r="A47" s="27"/>
      <c r="B47" s="127"/>
      <c r="C47" s="183"/>
      <c r="D47" s="183"/>
      <c r="E47" s="183"/>
      <c r="F47" s="183"/>
      <c r="G47" s="183"/>
      <c r="H47" s="183"/>
      <c r="I47" s="183"/>
      <c r="J47" s="183"/>
      <c r="K47" s="183"/>
      <c r="L47" s="183"/>
      <c r="M47" s="183"/>
      <c r="N47" s="183"/>
      <c r="O47" s="183"/>
      <c r="P47" s="183"/>
      <c r="Q47" s="183"/>
      <c r="R47" s="183"/>
      <c r="S47" s="183"/>
      <c r="T47" s="129"/>
    </row>
    <row r="48" spans="1:30" s="3" customFormat="1" ht="19.5" customHeight="1" x14ac:dyDescent="0.2">
      <c r="A48" s="130"/>
      <c r="B48" s="131"/>
      <c r="C48" s="219" t="s">
        <v>11</v>
      </c>
      <c r="D48" s="219"/>
      <c r="E48" s="219"/>
      <c r="F48" s="219"/>
      <c r="G48" s="219"/>
      <c r="H48" s="219" t="s">
        <v>5</v>
      </c>
      <c r="I48" s="219"/>
      <c r="J48" s="132"/>
      <c r="K48" s="130"/>
      <c r="L48" s="220" t="s">
        <v>8</v>
      </c>
      <c r="M48" s="220"/>
      <c r="N48" s="220"/>
      <c r="O48" s="130"/>
      <c r="P48" s="130"/>
      <c r="Q48" s="220" t="s">
        <v>4</v>
      </c>
      <c r="R48" s="220"/>
      <c r="S48" s="220"/>
      <c r="T48" s="223"/>
      <c r="V48" s="5"/>
    </row>
    <row r="49" spans="1:27" s="3" customFormat="1" ht="9.75" customHeight="1" x14ac:dyDescent="0.2">
      <c r="A49" s="130"/>
      <c r="B49" s="131"/>
      <c r="C49" s="184"/>
      <c r="D49" s="184"/>
      <c r="E49" s="184"/>
      <c r="F49" s="184"/>
      <c r="G49" s="184"/>
      <c r="H49" s="134"/>
      <c r="I49" s="134"/>
      <c r="J49" s="132"/>
      <c r="K49" s="130"/>
      <c r="L49" s="135"/>
      <c r="M49" s="136"/>
      <c r="N49" s="135"/>
      <c r="O49" s="130"/>
      <c r="P49" s="130"/>
      <c r="Q49" s="135"/>
      <c r="R49" s="136"/>
      <c r="S49" s="135"/>
      <c r="T49" s="137"/>
      <c r="V49" s="5"/>
    </row>
    <row r="50" spans="1:27" s="4" customFormat="1" ht="15" customHeight="1" thickBot="1" x14ac:dyDescent="0.25">
      <c r="A50" s="30"/>
      <c r="B50" s="138"/>
      <c r="C50" s="14"/>
      <c r="D50" s="30"/>
      <c r="E50" s="30" t="s">
        <v>0</v>
      </c>
      <c r="F50" s="30"/>
      <c r="G50" s="30"/>
      <c r="H50" s="139" t="s">
        <v>3</v>
      </c>
      <c r="I50" s="140">
        <v>4674</v>
      </c>
      <c r="J50" s="140"/>
      <c r="K50" s="30"/>
      <c r="L50" s="139" t="s">
        <v>3</v>
      </c>
      <c r="M50" s="141">
        <f>I50*C50</f>
        <v>0</v>
      </c>
      <c r="N50" s="142"/>
      <c r="O50" s="30"/>
      <c r="P50" s="30"/>
      <c r="Q50" s="30"/>
      <c r="R50" s="143"/>
      <c r="S50" s="30"/>
      <c r="T50" s="144"/>
      <c r="V50" s="6"/>
    </row>
    <row r="51" spans="1:27" s="4" customFormat="1" ht="15" customHeight="1" thickBot="1" x14ac:dyDescent="0.25">
      <c r="A51" s="30"/>
      <c r="B51" s="138"/>
      <c r="C51" s="15"/>
      <c r="D51" s="30"/>
      <c r="E51" s="30" t="s">
        <v>6</v>
      </c>
      <c r="F51" s="30"/>
      <c r="G51" s="30"/>
      <c r="H51" s="139" t="s">
        <v>3</v>
      </c>
      <c r="I51" s="140">
        <v>3468</v>
      </c>
      <c r="J51" s="140"/>
      <c r="K51" s="30"/>
      <c r="L51" s="139" t="s">
        <v>3</v>
      </c>
      <c r="M51" s="145">
        <f>I51*C51</f>
        <v>0</v>
      </c>
      <c r="N51" s="142"/>
      <c r="O51" s="30"/>
      <c r="P51" s="30"/>
      <c r="Q51" s="30"/>
      <c r="R51" s="143"/>
      <c r="S51" s="30"/>
      <c r="T51" s="144"/>
      <c r="V51" s="6"/>
    </row>
    <row r="52" spans="1:27" s="4" customFormat="1" ht="15" customHeight="1" thickBot="1" x14ac:dyDescent="0.25">
      <c r="A52" s="30"/>
      <c r="B52" s="138"/>
      <c r="C52" s="15"/>
      <c r="D52" s="30"/>
      <c r="E52" s="30" t="s">
        <v>7</v>
      </c>
      <c r="F52" s="30"/>
      <c r="G52" s="30"/>
      <c r="H52" s="139" t="s">
        <v>3</v>
      </c>
      <c r="I52" s="140">
        <v>3468</v>
      </c>
      <c r="J52" s="140"/>
      <c r="K52" s="30"/>
      <c r="L52" s="139" t="s">
        <v>3</v>
      </c>
      <c r="M52" s="145">
        <f>IF(M57&lt;M9,I52*C52*0.5,I52*C52)</f>
        <v>0</v>
      </c>
      <c r="N52" s="185">
        <f>IF(M57&gt;M7,1*0,1*0.5)</f>
        <v>0.5</v>
      </c>
      <c r="O52" s="30"/>
      <c r="P52" s="30"/>
      <c r="Q52" s="30" t="s">
        <v>3</v>
      </c>
      <c r="R52" s="145">
        <f>IF(M57&lt;M9,I52*C52*0.5,0)</f>
        <v>0</v>
      </c>
      <c r="S52" s="221">
        <f>IF(M57&gt;=M8,1*0,1*0.5)</f>
        <v>0.5</v>
      </c>
      <c r="T52" s="222"/>
      <c r="V52" s="6"/>
      <c r="AA52" s="24"/>
    </row>
    <row r="53" spans="1:27" s="4" customFormat="1" ht="15" customHeight="1" x14ac:dyDescent="0.2">
      <c r="A53" s="30"/>
      <c r="B53" s="138"/>
      <c r="C53" s="16"/>
      <c r="D53" s="30"/>
      <c r="E53" s="30" t="s">
        <v>1</v>
      </c>
      <c r="F53" s="30"/>
      <c r="G53" s="30"/>
      <c r="H53" s="139" t="s">
        <v>3</v>
      </c>
      <c r="I53" s="140">
        <v>1284</v>
      </c>
      <c r="J53" s="140">
        <f>MIN(C37,3)</f>
        <v>0</v>
      </c>
      <c r="K53" s="30"/>
      <c r="L53" s="139" t="s">
        <v>3</v>
      </c>
      <c r="M53" s="145">
        <f>IF(M57&lt;M8,I53*J53*0.2,I53*J53)</f>
        <v>0</v>
      </c>
      <c r="N53" s="185">
        <f>IF(M57&gt;M7,1*0,1*0.2)</f>
        <v>0.2</v>
      </c>
      <c r="O53" s="30"/>
      <c r="P53" s="30"/>
      <c r="Q53" s="30" t="s">
        <v>3</v>
      </c>
      <c r="R53" s="145">
        <f>IF(M57&lt;M8,I53*J53*0.8,0)</f>
        <v>0</v>
      </c>
      <c r="S53" s="221">
        <f>IF(M57&gt;=M8,1*0,1*0.8)</f>
        <v>0.8</v>
      </c>
      <c r="T53" s="222"/>
      <c r="V53" s="6"/>
      <c r="W53" s="6"/>
    </row>
    <row r="54" spans="1:27" s="4" customFormat="1" ht="15" customHeight="1" x14ac:dyDescent="0.2">
      <c r="A54" s="30"/>
      <c r="B54" s="138"/>
      <c r="C54" s="147"/>
      <c r="D54" s="30"/>
      <c r="E54" s="30"/>
      <c r="F54" s="30"/>
      <c r="G54" s="30"/>
      <c r="H54" s="139"/>
      <c r="I54" s="140"/>
      <c r="J54" s="140">
        <f>MAX(0,C53-J53)</f>
        <v>0</v>
      </c>
      <c r="K54" s="30"/>
      <c r="L54" s="148" t="s">
        <v>3</v>
      </c>
      <c r="M54" s="149">
        <f>IF(M57&lt;M8,0,I53*J54)</f>
        <v>0</v>
      </c>
      <c r="N54" s="185">
        <f>IF(M57&gt;M7,1*0,1*1)</f>
        <v>1</v>
      </c>
      <c r="O54" s="30"/>
      <c r="P54" s="30"/>
      <c r="Q54" s="30" t="s">
        <v>3</v>
      </c>
      <c r="R54" s="145">
        <f>IF(M57&lt;M8,I53*J54*1,0)</f>
        <v>0</v>
      </c>
      <c r="S54" s="221">
        <f>IF(M57&gt;=M8,1*0,1)</f>
        <v>1</v>
      </c>
      <c r="T54" s="222"/>
      <c r="V54" s="6"/>
      <c r="W54" s="6"/>
    </row>
    <row r="55" spans="1:27" ht="15" customHeight="1" x14ac:dyDescent="0.2">
      <c r="A55" s="27"/>
      <c r="B55" s="127"/>
      <c r="C55" s="27"/>
      <c r="D55" s="27"/>
      <c r="E55" s="27"/>
      <c r="F55" s="27"/>
      <c r="G55" s="27"/>
      <c r="H55" s="28"/>
      <c r="I55" s="27"/>
      <c r="J55" s="27"/>
      <c r="K55" s="27"/>
      <c r="L55" s="150"/>
      <c r="M55" s="151"/>
      <c r="N55" s="152" t="s">
        <v>3</v>
      </c>
      <c r="O55" s="153">
        <f>SUM(M50:M54)</f>
        <v>0</v>
      </c>
      <c r="P55" s="153"/>
      <c r="Q55" s="154"/>
      <c r="R55" s="151"/>
      <c r="S55" s="27"/>
      <c r="T55" s="129"/>
    </row>
    <row r="56" spans="1:27" ht="9.75" customHeight="1" thickBot="1" x14ac:dyDescent="0.25">
      <c r="A56" s="27"/>
      <c r="B56" s="127"/>
      <c r="C56" s="27"/>
      <c r="D56" s="27"/>
      <c r="E56" s="27"/>
      <c r="F56" s="27"/>
      <c r="G56" s="27"/>
      <c r="H56" s="28"/>
      <c r="I56" s="27"/>
      <c r="J56" s="27"/>
      <c r="K56" s="27"/>
      <c r="L56" s="150"/>
      <c r="M56" s="155"/>
      <c r="N56" s="156"/>
      <c r="O56" s="153"/>
      <c r="P56" s="156"/>
      <c r="Q56" s="154"/>
      <c r="R56" s="151"/>
      <c r="S56" s="27"/>
      <c r="T56" s="129"/>
    </row>
    <row r="57" spans="1:27" ht="18" customHeight="1" thickBot="1" x14ac:dyDescent="0.25">
      <c r="A57" s="27"/>
      <c r="B57" s="127"/>
      <c r="C57" s="182" t="s">
        <v>44</v>
      </c>
      <c r="D57" s="27"/>
      <c r="E57" s="27"/>
      <c r="F57" s="27"/>
      <c r="G57" s="27"/>
      <c r="H57" s="28"/>
      <c r="I57" s="27"/>
      <c r="J57" s="27"/>
      <c r="K57" s="27"/>
      <c r="L57" s="157" t="s">
        <v>3</v>
      </c>
      <c r="M57" s="158">
        <f>ROUNDDOWN(R42,-2)</f>
        <v>30000</v>
      </c>
      <c r="N57" s="159"/>
      <c r="O57" s="153"/>
      <c r="P57" s="156"/>
      <c r="Q57" s="154"/>
      <c r="R57" s="151"/>
      <c r="S57" s="27"/>
      <c r="T57" s="129"/>
    </row>
    <row r="58" spans="1:27" ht="15" customHeight="1" x14ac:dyDescent="0.2">
      <c r="A58" s="27"/>
      <c r="B58" s="127"/>
      <c r="C58" s="27" t="s">
        <v>20</v>
      </c>
      <c r="D58" s="27"/>
      <c r="E58" s="27"/>
      <c r="F58" s="27"/>
      <c r="G58" s="27"/>
      <c r="H58" s="28"/>
      <c r="I58" s="160">
        <f>IF(M57&lt;=M12,M11,M11+(M57-M12)/100*M13)</f>
        <v>0.1</v>
      </c>
      <c r="J58" s="161" t="s">
        <v>45</v>
      </c>
      <c r="K58" s="162"/>
      <c r="L58" s="162"/>
      <c r="M58" s="29"/>
      <c r="N58" s="163" t="s">
        <v>3</v>
      </c>
      <c r="O58" s="164">
        <f>I58*M57*-1</f>
        <v>-3000</v>
      </c>
      <c r="P58" s="153"/>
      <c r="Q58" s="154"/>
      <c r="R58" s="151"/>
      <c r="S58" s="27"/>
      <c r="T58" s="129"/>
    </row>
    <row r="59" spans="1:27" ht="15" customHeight="1" x14ac:dyDescent="0.2">
      <c r="A59" s="27"/>
      <c r="B59" s="127"/>
      <c r="C59" s="27"/>
      <c r="D59" s="27"/>
      <c r="E59" s="27"/>
      <c r="F59" s="27"/>
      <c r="G59" s="150"/>
      <c r="H59" s="165"/>
      <c r="I59" s="162"/>
      <c r="J59" s="162"/>
      <c r="K59" s="162"/>
      <c r="L59" s="162"/>
      <c r="M59" s="29"/>
      <c r="N59" s="27"/>
      <c r="O59" s="166"/>
      <c r="P59" s="166"/>
      <c r="Q59" s="167" t="s">
        <v>3</v>
      </c>
      <c r="R59" s="168">
        <f>IF(R42&gt;=$M$7,0,MAX(SUM(O55:O58),0))</f>
        <v>0</v>
      </c>
      <c r="S59" s="27"/>
      <c r="T59" s="129"/>
    </row>
    <row r="60" spans="1:27" x14ac:dyDescent="0.2">
      <c r="A60" s="27"/>
      <c r="B60" s="127"/>
      <c r="C60" s="27"/>
      <c r="D60" s="27"/>
      <c r="E60" s="27"/>
      <c r="F60" s="27"/>
      <c r="G60" s="27"/>
      <c r="H60" s="28"/>
      <c r="I60" s="27"/>
      <c r="J60" s="27"/>
      <c r="K60" s="27"/>
      <c r="L60" s="27"/>
      <c r="M60" s="29"/>
      <c r="N60" s="27"/>
      <c r="O60" s="27"/>
      <c r="P60" s="27"/>
      <c r="Q60" s="154"/>
      <c r="R60" s="151"/>
      <c r="S60" s="27"/>
      <c r="T60" s="129"/>
    </row>
    <row r="61" spans="1:27" ht="15" customHeight="1" x14ac:dyDescent="0.2">
      <c r="A61" s="27"/>
      <c r="B61" s="127"/>
      <c r="C61" s="27"/>
      <c r="D61" s="27"/>
      <c r="E61" s="27"/>
      <c r="F61" s="27"/>
      <c r="G61" s="169"/>
      <c r="H61" s="28"/>
      <c r="I61" s="170" t="s">
        <v>10</v>
      </c>
      <c r="J61" s="27"/>
      <c r="K61" s="170"/>
      <c r="L61" s="27"/>
      <c r="M61" s="29"/>
      <c r="N61" s="27"/>
      <c r="O61" s="27"/>
      <c r="P61" s="27"/>
      <c r="Q61" s="171" t="s">
        <v>3</v>
      </c>
      <c r="R61" s="172">
        <f>IF(SUM(R52:R59)&gt;=M6,SUM(R52:R59)*1,0)</f>
        <v>0</v>
      </c>
      <c r="S61" s="27"/>
      <c r="T61" s="129"/>
    </row>
    <row r="62" spans="1:27" ht="13.5" thickBot="1" x14ac:dyDescent="0.25">
      <c r="A62" s="27"/>
      <c r="B62" s="127"/>
      <c r="C62" s="27"/>
      <c r="D62" s="27"/>
      <c r="E62" s="27"/>
      <c r="F62" s="27"/>
      <c r="G62" s="27"/>
      <c r="H62" s="28"/>
      <c r="I62" s="170"/>
      <c r="J62" s="27"/>
      <c r="K62" s="170"/>
      <c r="L62" s="27"/>
      <c r="M62" s="29"/>
      <c r="N62" s="27"/>
      <c r="O62" s="27"/>
      <c r="P62" s="27"/>
      <c r="Q62" s="173"/>
      <c r="R62" s="174"/>
      <c r="S62" s="27"/>
      <c r="T62" s="129"/>
    </row>
    <row r="63" spans="1:27" ht="16.5" customHeight="1" thickTop="1" thickBot="1" x14ac:dyDescent="0.25">
      <c r="A63" s="27"/>
      <c r="B63" s="175"/>
      <c r="C63" s="176"/>
      <c r="D63" s="176"/>
      <c r="E63" s="176"/>
      <c r="F63" s="176"/>
      <c r="G63" s="176"/>
      <c r="H63" s="177"/>
      <c r="I63" s="176"/>
      <c r="J63" s="176"/>
      <c r="K63" s="176"/>
      <c r="L63" s="176"/>
      <c r="M63" s="178"/>
      <c r="N63" s="176"/>
      <c r="O63" s="176"/>
      <c r="P63" s="176"/>
      <c r="Q63" s="176"/>
      <c r="R63" s="178"/>
      <c r="S63" s="176"/>
      <c r="T63" s="179"/>
    </row>
    <row r="64" spans="1:27" ht="17.25" customHeight="1" x14ac:dyDescent="0.2">
      <c r="A64" s="27"/>
      <c r="B64" s="27"/>
      <c r="C64" s="27"/>
      <c r="D64" s="27"/>
      <c r="E64" s="27"/>
      <c r="F64" s="27"/>
      <c r="G64" s="27"/>
      <c r="H64" s="28"/>
      <c r="I64" s="27"/>
      <c r="J64" s="27"/>
      <c r="K64" s="27"/>
      <c r="L64" s="27"/>
      <c r="M64" s="29"/>
      <c r="N64" s="27"/>
      <c r="O64" s="27"/>
      <c r="P64" s="27"/>
      <c r="Q64" s="27"/>
      <c r="R64" s="29"/>
      <c r="S64" s="27"/>
      <c r="T64" s="27"/>
      <c r="U64" s="2"/>
    </row>
    <row r="65" spans="1:22" ht="6" customHeight="1" x14ac:dyDescent="0.2">
      <c r="A65" s="27"/>
      <c r="B65" s="44"/>
      <c r="C65" s="44"/>
      <c r="D65" s="44"/>
      <c r="E65" s="44"/>
      <c r="F65" s="44"/>
      <c r="G65" s="44"/>
      <c r="H65" s="118"/>
      <c r="I65" s="44"/>
      <c r="J65" s="44"/>
      <c r="K65" s="44"/>
      <c r="L65" s="44"/>
      <c r="M65" s="120"/>
      <c r="N65" s="44"/>
      <c r="O65" s="44"/>
      <c r="P65" s="44"/>
      <c r="Q65" s="44"/>
      <c r="R65" s="120"/>
      <c r="S65" s="44"/>
      <c r="T65" s="44"/>
    </row>
    <row r="66" spans="1:22" ht="18.75" customHeight="1" x14ac:dyDescent="0.2">
      <c r="A66" s="27"/>
      <c r="B66" s="180" t="s">
        <v>12</v>
      </c>
      <c r="C66" s="44" t="s">
        <v>27</v>
      </c>
      <c r="D66" s="44"/>
      <c r="E66" s="44"/>
      <c r="F66" s="44"/>
      <c r="G66" s="44"/>
      <c r="H66" s="118"/>
      <c r="I66" s="44"/>
      <c r="J66" s="44"/>
      <c r="K66" s="44"/>
      <c r="L66" s="44"/>
      <c r="M66" s="120"/>
      <c r="N66" s="44"/>
      <c r="O66" s="44"/>
      <c r="P66" s="44"/>
      <c r="Q66" s="44"/>
      <c r="R66" s="120"/>
      <c r="S66" s="44"/>
      <c r="T66" s="44"/>
    </row>
    <row r="67" spans="1:22" ht="8.25" customHeight="1" x14ac:dyDescent="0.2">
      <c r="A67" s="27"/>
      <c r="B67" s="180"/>
      <c r="C67" s="44"/>
      <c r="D67" s="44"/>
      <c r="E67" s="44"/>
      <c r="F67" s="44"/>
      <c r="G67" s="44"/>
      <c r="H67" s="118"/>
      <c r="I67" s="44"/>
      <c r="J67" s="44"/>
      <c r="K67" s="44"/>
      <c r="L67" s="44"/>
      <c r="M67" s="120"/>
      <c r="N67" s="44"/>
      <c r="O67" s="44"/>
      <c r="P67" s="44"/>
      <c r="Q67" s="44"/>
      <c r="R67" s="120"/>
      <c r="S67" s="44"/>
      <c r="T67" s="44"/>
    </row>
    <row r="68" spans="1:22" ht="64.5" customHeight="1" x14ac:dyDescent="0.2">
      <c r="A68" s="27"/>
      <c r="B68" s="181" t="s">
        <v>12</v>
      </c>
      <c r="C68" s="214" t="s">
        <v>47</v>
      </c>
      <c r="D68" s="214"/>
      <c r="E68" s="214"/>
      <c r="F68" s="214"/>
      <c r="G68" s="214"/>
      <c r="H68" s="214"/>
      <c r="I68" s="214"/>
      <c r="J68" s="214"/>
      <c r="K68" s="214"/>
      <c r="L68" s="214"/>
      <c r="M68" s="214"/>
      <c r="N68" s="214"/>
      <c r="O68" s="214"/>
      <c r="P68" s="214"/>
      <c r="Q68" s="214"/>
      <c r="R68" s="214"/>
      <c r="S68" s="44"/>
      <c r="T68" s="44"/>
    </row>
    <row r="69" spans="1:22" ht="3" customHeight="1" x14ac:dyDescent="0.2">
      <c r="A69" s="27"/>
      <c r="B69" s="44"/>
      <c r="C69" s="224"/>
      <c r="D69" s="224"/>
      <c r="E69" s="224"/>
      <c r="F69" s="225"/>
      <c r="G69" s="225"/>
      <c r="H69" s="225"/>
      <c r="I69" s="225"/>
      <c r="J69" s="225"/>
      <c r="K69" s="225"/>
      <c r="L69" s="225"/>
      <c r="M69" s="225"/>
      <c r="N69" s="225"/>
      <c r="O69" s="225"/>
      <c r="P69" s="225"/>
      <c r="Q69" s="225"/>
      <c r="R69" s="225"/>
      <c r="S69" s="44"/>
      <c r="T69" s="44"/>
    </row>
    <row r="70" spans="1:22" ht="22.5" hidden="1" customHeight="1" x14ac:dyDescent="0.2">
      <c r="A70" s="27"/>
      <c r="U70" s="2"/>
    </row>
    <row r="71" spans="1:22" hidden="1" x14ac:dyDescent="0.2">
      <c r="B71" s="3"/>
      <c r="C71" s="213" t="s">
        <v>48</v>
      </c>
      <c r="D71" s="213"/>
      <c r="E71" s="213"/>
      <c r="F71" s="213"/>
      <c r="G71" s="213"/>
      <c r="H71" s="213"/>
      <c r="I71" s="213"/>
      <c r="J71" s="213"/>
      <c r="K71" s="213"/>
      <c r="L71" s="213"/>
      <c r="M71" s="213"/>
      <c r="N71" s="213"/>
      <c r="O71" s="213"/>
      <c r="P71" s="213"/>
      <c r="Q71" s="213"/>
      <c r="R71" s="213"/>
      <c r="S71" s="213"/>
      <c r="T71" s="213"/>
      <c r="U71" s="213"/>
      <c r="V71" s="213"/>
    </row>
    <row r="72" spans="1:22" ht="26.25" customHeight="1" x14ac:dyDescent="0.2">
      <c r="C72" s="213"/>
      <c r="D72" s="213"/>
      <c r="E72" s="213"/>
      <c r="F72" s="213"/>
      <c r="G72" s="213"/>
      <c r="H72" s="213"/>
      <c r="I72" s="213"/>
      <c r="J72" s="213"/>
      <c r="K72" s="213"/>
      <c r="L72" s="213"/>
      <c r="M72" s="213"/>
      <c r="N72" s="213"/>
      <c r="O72" s="213"/>
      <c r="P72" s="213"/>
      <c r="Q72" s="213"/>
      <c r="R72" s="213"/>
      <c r="S72" s="213"/>
      <c r="T72" s="213"/>
      <c r="U72" s="213"/>
      <c r="V72" s="213"/>
    </row>
    <row r="73" spans="1:22" ht="24.75" customHeight="1" x14ac:dyDescent="0.2"/>
  </sheetData>
  <sheetProtection selectLockedCells="1"/>
  <mergeCells count="11">
    <mergeCell ref="S52:T52"/>
    <mergeCell ref="B46:T46"/>
    <mergeCell ref="C48:G48"/>
    <mergeCell ref="H48:I48"/>
    <mergeCell ref="L48:N48"/>
    <mergeCell ref="Q48:T48"/>
    <mergeCell ref="S53:T53"/>
    <mergeCell ref="S54:T54"/>
    <mergeCell ref="C68:R68"/>
    <mergeCell ref="C69:R69"/>
    <mergeCell ref="C71:V72"/>
  </mergeCells>
  <conditionalFormatting sqref="N52:N54 S52:S54">
    <cfRule type="cellIs" dxfId="0" priority="1" stopIfTrue="1" operator="equal">
      <formula>0</formula>
    </cfRule>
  </conditionalFormatting>
  <printOptions headings="1"/>
  <pageMargins left="0.59055118110236227" right="0.23622047244094491" top="0.39370078740157483" bottom="0.55118110236220474" header="0.39370078740157483" footer="0.19685039370078741"/>
  <pageSetup paperSize="8" scale="47" orientation="landscape" r:id="rId1"/>
  <headerFooter alignWithMargins="0">
    <oddFooter>&amp;R&amp;D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BAD29-7038-4C8A-A859-10D0FC35A1D9}">
  <sheetPr>
    <pageSetUpPr fitToPage="1"/>
  </sheetPr>
  <dimension ref="A1:U353"/>
  <sheetViews>
    <sheetView workbookViewId="0">
      <selection activeCell="Y23" sqref="Y23"/>
    </sheetView>
  </sheetViews>
  <sheetFormatPr baseColWidth="10" defaultRowHeight="12.75" x14ac:dyDescent="0.2"/>
  <cols>
    <col min="1" max="1" width="7.7109375" style="186" customWidth="1"/>
    <col min="2" max="2" width="7.28515625" style="186" bestFit="1" customWidth="1"/>
    <col min="3" max="3" width="8" style="186" bestFit="1" customWidth="1"/>
    <col min="4" max="4" width="7.7109375" style="186" customWidth="1"/>
    <col min="5" max="5" width="7.28515625" style="186" bestFit="1" customWidth="1"/>
    <col min="6" max="6" width="8" style="186" bestFit="1" customWidth="1"/>
    <col min="7" max="7" width="7.7109375" customWidth="1"/>
    <col min="8" max="8" width="7.28515625" bestFit="1" customWidth="1"/>
    <col min="9" max="9" width="8" bestFit="1" customWidth="1"/>
    <col min="10" max="10" width="7.7109375" customWidth="1"/>
    <col min="11" max="11" width="7.28515625" bestFit="1" customWidth="1"/>
    <col min="12" max="12" width="8" bestFit="1" customWidth="1"/>
    <col min="13" max="13" width="7.7109375" bestFit="1" customWidth="1"/>
    <col min="14" max="14" width="7.28515625" bestFit="1" customWidth="1"/>
    <col min="15" max="15" width="8" bestFit="1" customWidth="1"/>
    <col min="16" max="16" width="7.7109375" bestFit="1" customWidth="1"/>
    <col min="17" max="17" width="7.28515625" bestFit="1" customWidth="1"/>
    <col min="18" max="18" width="8" bestFit="1" customWidth="1"/>
    <col min="19" max="19" width="7.7109375" bestFit="1" customWidth="1"/>
    <col min="20" max="20" width="7.28515625" bestFit="1" customWidth="1"/>
    <col min="21" max="21" width="8" bestFit="1" customWidth="1"/>
  </cols>
  <sheetData>
    <row r="1" spans="1:21" ht="13.5" thickBot="1" x14ac:dyDescent="0.25">
      <c r="A1" s="206" t="s">
        <v>54</v>
      </c>
      <c r="B1" s="207" t="s">
        <v>55</v>
      </c>
      <c r="C1" s="208" t="s">
        <v>56</v>
      </c>
      <c r="D1" s="206" t="s">
        <v>54</v>
      </c>
      <c r="E1" s="207" t="s">
        <v>55</v>
      </c>
      <c r="F1" s="208" t="s">
        <v>56</v>
      </c>
      <c r="G1" s="206" t="s">
        <v>54</v>
      </c>
      <c r="H1" s="207" t="s">
        <v>55</v>
      </c>
      <c r="I1" s="208" t="s">
        <v>56</v>
      </c>
      <c r="J1" s="206" t="s">
        <v>54</v>
      </c>
      <c r="K1" s="207" t="s">
        <v>55</v>
      </c>
      <c r="L1" s="208" t="s">
        <v>56</v>
      </c>
      <c r="M1" s="206" t="s">
        <v>54</v>
      </c>
      <c r="N1" s="207" t="s">
        <v>55</v>
      </c>
      <c r="O1" s="208" t="s">
        <v>56</v>
      </c>
      <c r="P1" s="206" t="s">
        <v>54</v>
      </c>
      <c r="Q1" s="207" t="s">
        <v>55</v>
      </c>
      <c r="R1" s="208" t="s">
        <v>56</v>
      </c>
      <c r="S1" s="206" t="s">
        <v>54</v>
      </c>
      <c r="T1" s="207" t="s">
        <v>55</v>
      </c>
      <c r="U1" s="208" t="s">
        <v>56</v>
      </c>
    </row>
    <row r="2" spans="1:21" x14ac:dyDescent="0.2">
      <c r="A2" s="188">
        <v>35000</v>
      </c>
      <c r="B2" s="189">
        <v>0.1</v>
      </c>
      <c r="C2" s="192">
        <f>A2*B2</f>
        <v>3500</v>
      </c>
      <c r="D2" s="188"/>
      <c r="E2" s="190"/>
      <c r="F2" s="192"/>
      <c r="G2" s="200"/>
      <c r="H2" s="191"/>
      <c r="I2" s="201"/>
      <c r="J2" s="200"/>
      <c r="K2" s="191"/>
      <c r="L2" s="201"/>
      <c r="M2" s="200"/>
      <c r="N2" s="191"/>
      <c r="O2" s="201"/>
      <c r="P2" s="200"/>
      <c r="Q2" s="191"/>
      <c r="R2" s="201"/>
      <c r="S2" s="200"/>
      <c r="T2" s="191"/>
      <c r="U2" s="201"/>
    </row>
    <row r="3" spans="1:21" x14ac:dyDescent="0.2">
      <c r="A3" s="193">
        <f>A2+100</f>
        <v>35100</v>
      </c>
      <c r="B3" s="194">
        <v>0.10009999999999999</v>
      </c>
      <c r="C3" s="195">
        <f>A3*B3</f>
        <v>3513.5099999999998</v>
      </c>
      <c r="D3" s="193">
        <f>A52+100</f>
        <v>40100</v>
      </c>
      <c r="E3" s="194">
        <v>0.1051</v>
      </c>
      <c r="F3" s="195">
        <f t="shared" ref="F3:F52" si="0">D3*E3</f>
        <v>4214.51</v>
      </c>
      <c r="G3" s="193">
        <f>D52+100</f>
        <v>45100</v>
      </c>
      <c r="H3" s="194">
        <v>0.110099999999999</v>
      </c>
      <c r="I3" s="195">
        <f t="shared" ref="I3:I8" si="1">G3*H3</f>
        <v>4965.5099999999547</v>
      </c>
      <c r="J3" s="193">
        <f>G52+100</f>
        <v>50100</v>
      </c>
      <c r="K3" s="194">
        <v>0.11509999999999899</v>
      </c>
      <c r="L3" s="195">
        <f t="shared" ref="L3:L43" si="2">J3*K3</f>
        <v>5766.5099999999493</v>
      </c>
      <c r="M3" s="193">
        <f>J52+100</f>
        <v>55100</v>
      </c>
      <c r="N3" s="194">
        <v>0.120099999999999</v>
      </c>
      <c r="O3" s="195">
        <f t="shared" ref="O3:O34" si="3">M3*N3</f>
        <v>6617.5099999999447</v>
      </c>
      <c r="P3" s="193">
        <f>M52+100</f>
        <v>60100</v>
      </c>
      <c r="Q3" s="194">
        <v>0.12509999999999899</v>
      </c>
      <c r="R3" s="195">
        <f>P3*Q3</f>
        <v>7518.5099999999393</v>
      </c>
      <c r="S3" s="193">
        <f>P52+100</f>
        <v>65100</v>
      </c>
      <c r="T3" s="194">
        <v>0.13009999999999999</v>
      </c>
      <c r="U3" s="195">
        <f t="shared" ref="U3:U34" si="4">S3*T3</f>
        <v>8469.51</v>
      </c>
    </row>
    <row r="4" spans="1:21" x14ac:dyDescent="0.2">
      <c r="A4" s="193">
        <f>A3+100</f>
        <v>35200</v>
      </c>
      <c r="B4" s="194">
        <v>0.1002</v>
      </c>
      <c r="C4" s="195">
        <f>A4*B4</f>
        <v>3527.04</v>
      </c>
      <c r="D4" s="193">
        <f t="shared" ref="D4:D35" si="5">D3+100</f>
        <v>40200</v>
      </c>
      <c r="E4" s="194">
        <v>0.1052</v>
      </c>
      <c r="F4" s="195">
        <f t="shared" si="0"/>
        <v>4229.04</v>
      </c>
      <c r="G4" s="193">
        <f>G3+100</f>
        <v>45200</v>
      </c>
      <c r="H4" s="194">
        <v>0.11019999999999899</v>
      </c>
      <c r="I4" s="195">
        <f t="shared" si="1"/>
        <v>4981.0399999999545</v>
      </c>
      <c r="J4" s="193">
        <f t="shared" ref="J4:J43" si="6">J3+100</f>
        <v>50200</v>
      </c>
      <c r="K4" s="194">
        <v>0.115199999999999</v>
      </c>
      <c r="L4" s="195">
        <f t="shared" si="2"/>
        <v>5783.0399999999499</v>
      </c>
      <c r="M4" s="193">
        <f t="shared" ref="M4:M35" si="7">M3+100</f>
        <v>55200</v>
      </c>
      <c r="N4" s="194">
        <v>0.120199999999999</v>
      </c>
      <c r="O4" s="195">
        <f t="shared" si="3"/>
        <v>6635.0399999999445</v>
      </c>
      <c r="P4" s="193">
        <f>P3+100</f>
        <v>60200</v>
      </c>
      <c r="Q4" s="194">
        <v>0.12519999999999901</v>
      </c>
      <c r="R4" s="195">
        <f>P4*Q4</f>
        <v>7537.0399999999399</v>
      </c>
      <c r="S4" s="193">
        <f t="shared" ref="S4:S35" si="8">S3+100</f>
        <v>65200</v>
      </c>
      <c r="T4" s="194">
        <v>0.13020000000000001</v>
      </c>
      <c r="U4" s="195">
        <f t="shared" si="4"/>
        <v>8489.0400000000009</v>
      </c>
    </row>
    <row r="5" spans="1:21" x14ac:dyDescent="0.2">
      <c r="A5" s="193">
        <f t="shared" ref="A5:A39" si="9">A4+100</f>
        <v>35300</v>
      </c>
      <c r="B5" s="194">
        <v>0.1003</v>
      </c>
      <c r="C5" s="195">
        <f t="shared" ref="C5:C29" si="10">A5*B5</f>
        <v>3540.59</v>
      </c>
      <c r="D5" s="193">
        <f t="shared" si="5"/>
        <v>40300</v>
      </c>
      <c r="E5" s="194">
        <v>0.1053</v>
      </c>
      <c r="F5" s="195">
        <f t="shared" si="0"/>
        <v>4243.59</v>
      </c>
      <c r="G5" s="193">
        <f>G4+100</f>
        <v>45300</v>
      </c>
      <c r="H5" s="194">
        <v>0.110299999999999</v>
      </c>
      <c r="I5" s="195">
        <f t="shared" si="1"/>
        <v>4996.5899999999547</v>
      </c>
      <c r="J5" s="193">
        <f t="shared" si="6"/>
        <v>50300</v>
      </c>
      <c r="K5" s="194">
        <v>0.115299999999999</v>
      </c>
      <c r="L5" s="195">
        <f t="shared" si="2"/>
        <v>5799.5899999999501</v>
      </c>
      <c r="M5" s="193">
        <f t="shared" si="7"/>
        <v>55300</v>
      </c>
      <c r="N5" s="194">
        <v>0.120299999999999</v>
      </c>
      <c r="O5" s="195">
        <f t="shared" si="3"/>
        <v>6652.5899999999447</v>
      </c>
      <c r="P5" s="193">
        <f>P4+100</f>
        <v>60300</v>
      </c>
      <c r="Q5" s="194">
        <v>0.125299999999999</v>
      </c>
      <c r="R5" s="195">
        <f>P5*Q5</f>
        <v>7555.5899999999392</v>
      </c>
      <c r="S5" s="193">
        <f t="shared" si="8"/>
        <v>65300</v>
      </c>
      <c r="T5" s="194">
        <v>0.1303</v>
      </c>
      <c r="U5" s="195">
        <f t="shared" si="4"/>
        <v>8508.59</v>
      </c>
    </row>
    <row r="6" spans="1:21" x14ac:dyDescent="0.2">
      <c r="A6" s="193">
        <f t="shared" si="9"/>
        <v>35400</v>
      </c>
      <c r="B6" s="194">
        <v>0.1004</v>
      </c>
      <c r="C6" s="195">
        <f t="shared" si="10"/>
        <v>3554.1600000000003</v>
      </c>
      <c r="D6" s="193">
        <f t="shared" si="5"/>
        <v>40400</v>
      </c>
      <c r="E6" s="194">
        <v>0.10539999999999999</v>
      </c>
      <c r="F6" s="195">
        <f t="shared" si="0"/>
        <v>4258.16</v>
      </c>
      <c r="G6" s="193">
        <f>G5+100</f>
        <v>45400</v>
      </c>
      <c r="H6" s="194">
        <v>0.110399999999999</v>
      </c>
      <c r="I6" s="195">
        <f t="shared" si="1"/>
        <v>5012.1599999999544</v>
      </c>
      <c r="J6" s="193">
        <f t="shared" si="6"/>
        <v>50400</v>
      </c>
      <c r="K6" s="194">
        <v>0.115399999999999</v>
      </c>
      <c r="L6" s="195">
        <f t="shared" si="2"/>
        <v>5816.1599999999498</v>
      </c>
      <c r="M6" s="193">
        <f t="shared" si="7"/>
        <v>55400</v>
      </c>
      <c r="N6" s="194">
        <v>0.12039999999999899</v>
      </c>
      <c r="O6" s="195">
        <f t="shared" si="3"/>
        <v>6670.1599999999444</v>
      </c>
      <c r="P6" s="193">
        <f>P5+100</f>
        <v>60400</v>
      </c>
      <c r="Q6" s="194">
        <v>0.12539999999999901</v>
      </c>
      <c r="R6" s="195">
        <f>P6*Q6</f>
        <v>7574.1599999999407</v>
      </c>
      <c r="S6" s="193">
        <f t="shared" si="8"/>
        <v>65400</v>
      </c>
      <c r="T6" s="194">
        <v>0.13039999999999999</v>
      </c>
      <c r="U6" s="195">
        <f t="shared" si="4"/>
        <v>8528.16</v>
      </c>
    </row>
    <row r="7" spans="1:21" x14ac:dyDescent="0.2">
      <c r="A7" s="193">
        <f t="shared" si="9"/>
        <v>35500</v>
      </c>
      <c r="B7" s="194">
        <v>0.10050000000000001</v>
      </c>
      <c r="C7" s="195">
        <f t="shared" si="10"/>
        <v>3567.75</v>
      </c>
      <c r="D7" s="193">
        <f t="shared" si="5"/>
        <v>40500</v>
      </c>
      <c r="E7" s="194">
        <v>0.1055</v>
      </c>
      <c r="F7" s="195">
        <f t="shared" si="0"/>
        <v>4272.75</v>
      </c>
      <c r="G7" s="193">
        <f>G6+100</f>
        <v>45500</v>
      </c>
      <c r="H7" s="194">
        <v>0.110499999999999</v>
      </c>
      <c r="I7" s="195">
        <f t="shared" si="1"/>
        <v>5027.7499999999545</v>
      </c>
      <c r="J7" s="193">
        <f t="shared" si="6"/>
        <v>50500</v>
      </c>
      <c r="K7" s="194">
        <v>0.11549999999999901</v>
      </c>
      <c r="L7" s="195">
        <f t="shared" si="2"/>
        <v>5832.74999999995</v>
      </c>
      <c r="M7" s="193">
        <f t="shared" si="7"/>
        <v>55500</v>
      </c>
      <c r="N7" s="194">
        <v>0.120499999999999</v>
      </c>
      <c r="O7" s="195">
        <f t="shared" si="3"/>
        <v>6687.7499999999445</v>
      </c>
      <c r="P7" s="193">
        <f>P6+100</f>
        <v>60500</v>
      </c>
      <c r="Q7" s="194">
        <v>0.125499999999999</v>
      </c>
      <c r="R7" s="195">
        <f>P7*Q7</f>
        <v>7592.74999999994</v>
      </c>
      <c r="S7" s="193">
        <f t="shared" si="8"/>
        <v>65500</v>
      </c>
      <c r="T7" s="194">
        <v>0.1305</v>
      </c>
      <c r="U7" s="195">
        <f t="shared" si="4"/>
        <v>8547.75</v>
      </c>
    </row>
    <row r="8" spans="1:21" x14ac:dyDescent="0.2">
      <c r="A8" s="193">
        <f t="shared" si="9"/>
        <v>35600</v>
      </c>
      <c r="B8" s="194">
        <v>0.10059999999999999</v>
      </c>
      <c r="C8" s="195">
        <f t="shared" si="10"/>
        <v>3581.3599999999997</v>
      </c>
      <c r="D8" s="193">
        <f t="shared" si="5"/>
        <v>40600</v>
      </c>
      <c r="E8" s="194">
        <v>0.1056</v>
      </c>
      <c r="F8" s="195">
        <f t="shared" si="0"/>
        <v>4287.3599999999997</v>
      </c>
      <c r="G8" s="193">
        <f>G7+100</f>
        <v>45600</v>
      </c>
      <c r="H8" s="194">
        <v>0.110599999999999</v>
      </c>
      <c r="I8" s="195">
        <f t="shared" si="1"/>
        <v>5043.3599999999542</v>
      </c>
      <c r="J8" s="193">
        <f t="shared" si="6"/>
        <v>50600</v>
      </c>
      <c r="K8" s="194">
        <v>0.115599999999999</v>
      </c>
      <c r="L8" s="195">
        <f t="shared" si="2"/>
        <v>5849.3599999999487</v>
      </c>
      <c r="M8" s="193">
        <f t="shared" si="7"/>
        <v>55600</v>
      </c>
      <c r="N8" s="194">
        <v>0.120599999999999</v>
      </c>
      <c r="O8" s="195">
        <f t="shared" si="3"/>
        <v>6705.3599999999442</v>
      </c>
      <c r="P8" s="193">
        <f t="shared" ref="P8:P52" si="11">P7+100</f>
        <v>60600</v>
      </c>
      <c r="Q8" s="194">
        <v>0.12559999999999899</v>
      </c>
      <c r="R8" s="195">
        <f t="shared" ref="R8:R52" si="12">P8*Q8</f>
        <v>7611.3599999999387</v>
      </c>
      <c r="S8" s="193">
        <f t="shared" si="8"/>
        <v>65600</v>
      </c>
      <c r="T8" s="194">
        <v>0.13059999999999999</v>
      </c>
      <c r="U8" s="195">
        <f t="shared" si="4"/>
        <v>8567.3599999999988</v>
      </c>
    </row>
    <row r="9" spans="1:21" x14ac:dyDescent="0.2">
      <c r="A9" s="193">
        <f t="shared" si="9"/>
        <v>35700</v>
      </c>
      <c r="B9" s="194">
        <v>0.1007</v>
      </c>
      <c r="C9" s="195">
        <f t="shared" si="10"/>
        <v>3594.99</v>
      </c>
      <c r="D9" s="193">
        <f t="shared" si="5"/>
        <v>40700</v>
      </c>
      <c r="E9" s="194">
        <v>0.1057</v>
      </c>
      <c r="F9" s="195">
        <f t="shared" si="0"/>
        <v>4301.99</v>
      </c>
      <c r="G9" s="193">
        <f t="shared" ref="G9:G29" si="13">G8+100</f>
        <v>45700</v>
      </c>
      <c r="H9" s="194">
        <v>0.11069999999999899</v>
      </c>
      <c r="I9" s="195">
        <f t="shared" ref="I9:I29" si="14">G9*H9</f>
        <v>5058.9899999999543</v>
      </c>
      <c r="J9" s="193">
        <f t="shared" si="6"/>
        <v>50700</v>
      </c>
      <c r="K9" s="194">
        <v>0.115699999999999</v>
      </c>
      <c r="L9" s="195">
        <f t="shared" si="2"/>
        <v>5865.9899999999489</v>
      </c>
      <c r="M9" s="193">
        <f t="shared" si="7"/>
        <v>55700</v>
      </c>
      <c r="N9" s="194">
        <v>0.120699999999999</v>
      </c>
      <c r="O9" s="195">
        <f t="shared" si="3"/>
        <v>6722.9899999999443</v>
      </c>
      <c r="P9" s="193">
        <f t="shared" si="11"/>
        <v>60700</v>
      </c>
      <c r="Q9" s="194">
        <v>0.12569999999999901</v>
      </c>
      <c r="R9" s="195">
        <f t="shared" si="12"/>
        <v>7629.9899999999398</v>
      </c>
      <c r="S9" s="193">
        <f t="shared" si="8"/>
        <v>65700</v>
      </c>
      <c r="T9" s="194">
        <v>0.13070000000000001</v>
      </c>
      <c r="U9" s="195">
        <f t="shared" si="4"/>
        <v>8586.9900000000016</v>
      </c>
    </row>
    <row r="10" spans="1:21" x14ac:dyDescent="0.2">
      <c r="A10" s="193">
        <f t="shared" si="9"/>
        <v>35800</v>
      </c>
      <c r="B10" s="194">
        <v>0.1008</v>
      </c>
      <c r="C10" s="195">
        <f t="shared" si="10"/>
        <v>3608.64</v>
      </c>
      <c r="D10" s="193">
        <f t="shared" si="5"/>
        <v>40800</v>
      </c>
      <c r="E10" s="194">
        <v>0.10580000000000001</v>
      </c>
      <c r="F10" s="195">
        <f t="shared" si="0"/>
        <v>4316.6400000000003</v>
      </c>
      <c r="G10" s="193">
        <f t="shared" si="13"/>
        <v>45800</v>
      </c>
      <c r="H10" s="194">
        <v>0.110799999999999</v>
      </c>
      <c r="I10" s="195">
        <f t="shared" si="14"/>
        <v>5074.6399999999539</v>
      </c>
      <c r="J10" s="193">
        <f t="shared" si="6"/>
        <v>50800</v>
      </c>
      <c r="K10" s="194">
        <v>0.115799999999999</v>
      </c>
      <c r="L10" s="195">
        <f t="shared" si="2"/>
        <v>5882.6399999999494</v>
      </c>
      <c r="M10" s="193">
        <f t="shared" si="7"/>
        <v>55800</v>
      </c>
      <c r="N10" s="194">
        <v>0.12079999999999901</v>
      </c>
      <c r="O10" s="195">
        <f t="shared" si="3"/>
        <v>6740.6399999999448</v>
      </c>
      <c r="P10" s="193">
        <f t="shared" si="11"/>
        <v>60800</v>
      </c>
      <c r="Q10" s="194">
        <v>0.125799999999999</v>
      </c>
      <c r="R10" s="195">
        <f t="shared" si="12"/>
        <v>7648.6399999999394</v>
      </c>
      <c r="S10" s="193">
        <f t="shared" si="8"/>
        <v>65800</v>
      </c>
      <c r="T10" s="194">
        <v>0.1308</v>
      </c>
      <c r="U10" s="195">
        <f t="shared" si="4"/>
        <v>8606.64</v>
      </c>
    </row>
    <row r="11" spans="1:21" x14ac:dyDescent="0.2">
      <c r="A11" s="193">
        <f t="shared" si="9"/>
        <v>35900</v>
      </c>
      <c r="B11" s="194">
        <v>0.1009</v>
      </c>
      <c r="C11" s="195">
        <f t="shared" si="10"/>
        <v>3622.31</v>
      </c>
      <c r="D11" s="193">
        <f t="shared" si="5"/>
        <v>40900</v>
      </c>
      <c r="E11" s="194">
        <v>0.10589999999999999</v>
      </c>
      <c r="F11" s="195">
        <f t="shared" si="0"/>
        <v>4331.3099999999995</v>
      </c>
      <c r="G11" s="193">
        <f t="shared" si="13"/>
        <v>45900</v>
      </c>
      <c r="H11" s="194">
        <v>0.110899999999999</v>
      </c>
      <c r="I11" s="195">
        <f t="shared" si="14"/>
        <v>5090.309999999954</v>
      </c>
      <c r="J11" s="193">
        <f t="shared" si="6"/>
        <v>50900</v>
      </c>
      <c r="K11" s="194">
        <v>0.115899999999999</v>
      </c>
      <c r="L11" s="195">
        <f t="shared" si="2"/>
        <v>5899.3099999999495</v>
      </c>
      <c r="M11" s="193">
        <f t="shared" si="7"/>
        <v>55900</v>
      </c>
      <c r="N11" s="194">
        <v>0.12089999999999899</v>
      </c>
      <c r="O11" s="195">
        <f t="shared" si="3"/>
        <v>6758.309999999944</v>
      </c>
      <c r="P11" s="193">
        <f t="shared" si="11"/>
        <v>60900</v>
      </c>
      <c r="Q11" s="194">
        <v>0.12589999999999901</v>
      </c>
      <c r="R11" s="195">
        <f t="shared" si="12"/>
        <v>7667.3099999999395</v>
      </c>
      <c r="S11" s="193">
        <f t="shared" si="8"/>
        <v>65900</v>
      </c>
      <c r="T11" s="194">
        <v>0.13089999999999999</v>
      </c>
      <c r="U11" s="195">
        <f t="shared" si="4"/>
        <v>8626.31</v>
      </c>
    </row>
    <row r="12" spans="1:21" x14ac:dyDescent="0.2">
      <c r="A12" s="193">
        <f t="shared" si="9"/>
        <v>36000</v>
      </c>
      <c r="B12" s="194">
        <v>0.10100000000000001</v>
      </c>
      <c r="C12" s="195">
        <f t="shared" si="10"/>
        <v>3636.0000000000005</v>
      </c>
      <c r="D12" s="193">
        <f t="shared" si="5"/>
        <v>41000</v>
      </c>
      <c r="E12" s="194">
        <v>0.106</v>
      </c>
      <c r="F12" s="195">
        <f t="shared" si="0"/>
        <v>4346</v>
      </c>
      <c r="G12" s="193">
        <f t="shared" si="13"/>
        <v>46000</v>
      </c>
      <c r="H12" s="194">
        <v>0.110999999999999</v>
      </c>
      <c r="I12" s="195">
        <f t="shared" si="14"/>
        <v>5105.9999999999545</v>
      </c>
      <c r="J12" s="193">
        <f t="shared" si="6"/>
        <v>51000</v>
      </c>
      <c r="K12" s="194">
        <v>0.11599999999999901</v>
      </c>
      <c r="L12" s="195">
        <f t="shared" si="2"/>
        <v>5915.9999999999491</v>
      </c>
      <c r="M12" s="193">
        <f t="shared" si="7"/>
        <v>56000</v>
      </c>
      <c r="N12" s="194">
        <v>0.120999999999999</v>
      </c>
      <c r="O12" s="195">
        <f t="shared" si="3"/>
        <v>6775.9999999999436</v>
      </c>
      <c r="P12" s="193">
        <f t="shared" si="11"/>
        <v>61000</v>
      </c>
      <c r="Q12" s="194">
        <v>0.125999999999999</v>
      </c>
      <c r="R12" s="195">
        <f t="shared" si="12"/>
        <v>7685.9999999999391</v>
      </c>
      <c r="S12" s="193">
        <f t="shared" si="8"/>
        <v>66000</v>
      </c>
      <c r="T12" s="194">
        <v>0.13100000000000001</v>
      </c>
      <c r="U12" s="195">
        <f t="shared" si="4"/>
        <v>8646</v>
      </c>
    </row>
    <row r="13" spans="1:21" x14ac:dyDescent="0.2">
      <c r="A13" s="193">
        <f t="shared" si="9"/>
        <v>36100</v>
      </c>
      <c r="B13" s="194">
        <v>0.1011</v>
      </c>
      <c r="C13" s="195">
        <f t="shared" si="10"/>
        <v>3649.71</v>
      </c>
      <c r="D13" s="193">
        <f t="shared" si="5"/>
        <v>41100</v>
      </c>
      <c r="E13" s="194">
        <v>0.1061</v>
      </c>
      <c r="F13" s="195">
        <f t="shared" si="0"/>
        <v>4360.71</v>
      </c>
      <c r="G13" s="193">
        <f t="shared" si="13"/>
        <v>46100</v>
      </c>
      <c r="H13" s="194">
        <v>0.11109999999999901</v>
      </c>
      <c r="I13" s="195">
        <f t="shared" si="14"/>
        <v>5121.7099999999546</v>
      </c>
      <c r="J13" s="193">
        <f t="shared" si="6"/>
        <v>51100</v>
      </c>
      <c r="K13" s="194">
        <v>0.116099999999999</v>
      </c>
      <c r="L13" s="195">
        <f t="shared" si="2"/>
        <v>5932.7099999999491</v>
      </c>
      <c r="M13" s="193">
        <f t="shared" si="7"/>
        <v>56100</v>
      </c>
      <c r="N13" s="194">
        <v>0.121099999999999</v>
      </c>
      <c r="O13" s="195">
        <f t="shared" si="3"/>
        <v>6793.7099999999436</v>
      </c>
      <c r="P13" s="193">
        <f t="shared" si="11"/>
        <v>61100</v>
      </c>
      <c r="Q13" s="194">
        <v>0.12609999999999899</v>
      </c>
      <c r="R13" s="195">
        <f t="shared" si="12"/>
        <v>7704.7099999999382</v>
      </c>
      <c r="S13" s="193">
        <f t="shared" si="8"/>
        <v>66100</v>
      </c>
      <c r="T13" s="194">
        <v>0.13109999999999999</v>
      </c>
      <c r="U13" s="195">
        <f t="shared" si="4"/>
        <v>8665.7099999999991</v>
      </c>
    </row>
    <row r="14" spans="1:21" x14ac:dyDescent="0.2">
      <c r="A14" s="193">
        <f t="shared" si="9"/>
        <v>36200</v>
      </c>
      <c r="B14" s="194">
        <v>0.1012</v>
      </c>
      <c r="C14" s="195">
        <f t="shared" si="10"/>
        <v>3663.44</v>
      </c>
      <c r="D14" s="193">
        <f t="shared" si="5"/>
        <v>41200</v>
      </c>
      <c r="E14" s="194">
        <v>0.1062</v>
      </c>
      <c r="F14" s="195">
        <f t="shared" si="0"/>
        <v>4375.4400000000005</v>
      </c>
      <c r="G14" s="193">
        <f t="shared" si="13"/>
        <v>46200</v>
      </c>
      <c r="H14" s="194">
        <v>0.11119999999999899</v>
      </c>
      <c r="I14" s="195">
        <f t="shared" si="14"/>
        <v>5137.4399999999532</v>
      </c>
      <c r="J14" s="193">
        <f t="shared" si="6"/>
        <v>51200</v>
      </c>
      <c r="K14" s="194">
        <v>0.116199999999999</v>
      </c>
      <c r="L14" s="195">
        <f t="shared" si="2"/>
        <v>5949.4399999999487</v>
      </c>
      <c r="M14" s="193">
        <f t="shared" si="7"/>
        <v>56200</v>
      </c>
      <c r="N14" s="194">
        <v>0.121199999999999</v>
      </c>
      <c r="O14" s="195">
        <f t="shared" si="3"/>
        <v>6811.4399999999441</v>
      </c>
      <c r="P14" s="193">
        <f t="shared" si="11"/>
        <v>61200</v>
      </c>
      <c r="Q14" s="194">
        <v>0.12620000000000001</v>
      </c>
      <c r="R14" s="195">
        <f t="shared" si="12"/>
        <v>7723.4400000000005</v>
      </c>
      <c r="S14" s="193">
        <f t="shared" si="8"/>
        <v>66200</v>
      </c>
      <c r="T14" s="194">
        <v>0.13120000000000001</v>
      </c>
      <c r="U14" s="195">
        <f t="shared" si="4"/>
        <v>8685.44</v>
      </c>
    </row>
    <row r="15" spans="1:21" x14ac:dyDescent="0.2">
      <c r="A15" s="193">
        <f t="shared" si="9"/>
        <v>36300</v>
      </c>
      <c r="B15" s="194">
        <v>0.1013</v>
      </c>
      <c r="C15" s="195">
        <f t="shared" si="10"/>
        <v>3677.19</v>
      </c>
      <c r="D15" s="193">
        <f t="shared" si="5"/>
        <v>41300</v>
      </c>
      <c r="E15" s="194">
        <v>0.10630000000000001</v>
      </c>
      <c r="F15" s="195">
        <f t="shared" si="0"/>
        <v>4390.1900000000005</v>
      </c>
      <c r="G15" s="193">
        <f t="shared" si="13"/>
        <v>46300</v>
      </c>
      <c r="H15" s="194">
        <v>0.111299999999999</v>
      </c>
      <c r="I15" s="195">
        <f t="shared" si="14"/>
        <v>5153.1899999999532</v>
      </c>
      <c r="J15" s="193">
        <f t="shared" si="6"/>
        <v>51300</v>
      </c>
      <c r="K15" s="194">
        <v>0.116299999999999</v>
      </c>
      <c r="L15" s="195">
        <f t="shared" si="2"/>
        <v>5966.1899999999487</v>
      </c>
      <c r="M15" s="193">
        <f t="shared" si="7"/>
        <v>56300</v>
      </c>
      <c r="N15" s="194">
        <v>0.12129999999999901</v>
      </c>
      <c r="O15" s="195">
        <f t="shared" si="3"/>
        <v>6829.1899999999441</v>
      </c>
      <c r="P15" s="193">
        <f t="shared" si="11"/>
        <v>61300</v>
      </c>
      <c r="Q15" s="194">
        <v>0.126299999999999</v>
      </c>
      <c r="R15" s="195">
        <f t="shared" si="12"/>
        <v>7742.1899999999387</v>
      </c>
      <c r="S15" s="193">
        <f t="shared" si="8"/>
        <v>66300</v>
      </c>
      <c r="T15" s="194">
        <v>0.1313</v>
      </c>
      <c r="U15" s="195">
        <f t="shared" si="4"/>
        <v>8705.19</v>
      </c>
    </row>
    <row r="16" spans="1:21" x14ac:dyDescent="0.2">
      <c r="A16" s="193">
        <f t="shared" si="9"/>
        <v>36400</v>
      </c>
      <c r="B16" s="194">
        <v>0.1014</v>
      </c>
      <c r="C16" s="195">
        <f t="shared" si="10"/>
        <v>3690.96</v>
      </c>
      <c r="D16" s="193">
        <f t="shared" si="5"/>
        <v>41400</v>
      </c>
      <c r="E16" s="194">
        <v>0.10639999999999999</v>
      </c>
      <c r="F16" s="195">
        <f t="shared" si="0"/>
        <v>4404.96</v>
      </c>
      <c r="G16" s="193">
        <f t="shared" si="13"/>
        <v>46400</v>
      </c>
      <c r="H16" s="194">
        <v>0.111399999999999</v>
      </c>
      <c r="I16" s="195">
        <f t="shared" si="14"/>
        <v>5168.9599999999537</v>
      </c>
      <c r="J16" s="193">
        <f t="shared" si="6"/>
        <v>51400</v>
      </c>
      <c r="K16" s="194">
        <v>0.116399999999999</v>
      </c>
      <c r="L16" s="195">
        <f t="shared" si="2"/>
        <v>5982.9599999999491</v>
      </c>
      <c r="M16" s="193">
        <f t="shared" si="7"/>
        <v>56400</v>
      </c>
      <c r="N16" s="194">
        <v>0.12139999999999899</v>
      </c>
      <c r="O16" s="195">
        <f t="shared" si="3"/>
        <v>6846.9599999999436</v>
      </c>
      <c r="P16" s="193">
        <f t="shared" si="11"/>
        <v>61400</v>
      </c>
      <c r="Q16" s="194">
        <v>0.12639999999999901</v>
      </c>
      <c r="R16" s="195">
        <f t="shared" si="12"/>
        <v>7760.9599999999391</v>
      </c>
      <c r="S16" s="193">
        <f t="shared" si="8"/>
        <v>66400</v>
      </c>
      <c r="T16" s="194">
        <v>0.13139999999999999</v>
      </c>
      <c r="U16" s="195">
        <f t="shared" si="4"/>
        <v>8724.9599999999991</v>
      </c>
    </row>
    <row r="17" spans="1:21" x14ac:dyDescent="0.2">
      <c r="A17" s="193">
        <f t="shared" si="9"/>
        <v>36500</v>
      </c>
      <c r="B17" s="194">
        <v>0.10150000000000001</v>
      </c>
      <c r="C17" s="195">
        <f t="shared" si="10"/>
        <v>3704.7500000000005</v>
      </c>
      <c r="D17" s="193">
        <f t="shared" si="5"/>
        <v>41500</v>
      </c>
      <c r="E17" s="194">
        <v>0.1065</v>
      </c>
      <c r="F17" s="195">
        <f t="shared" si="0"/>
        <v>4419.75</v>
      </c>
      <c r="G17" s="193">
        <f t="shared" si="13"/>
        <v>46500</v>
      </c>
      <c r="H17" s="194">
        <v>0.111499999999999</v>
      </c>
      <c r="I17" s="195">
        <f t="shared" si="14"/>
        <v>5184.7499999999536</v>
      </c>
      <c r="J17" s="193">
        <f t="shared" si="6"/>
        <v>51500</v>
      </c>
      <c r="K17" s="194">
        <v>0.11649999999999899</v>
      </c>
      <c r="L17" s="195">
        <f t="shared" si="2"/>
        <v>5999.7499999999482</v>
      </c>
      <c r="M17" s="193">
        <f t="shared" si="7"/>
        <v>56500</v>
      </c>
      <c r="N17" s="194">
        <v>0.121499999999999</v>
      </c>
      <c r="O17" s="195">
        <f t="shared" si="3"/>
        <v>6864.7499999999436</v>
      </c>
      <c r="P17" s="193">
        <f t="shared" si="11"/>
        <v>61500</v>
      </c>
      <c r="Q17" s="194">
        <v>0.1265</v>
      </c>
      <c r="R17" s="195">
        <f t="shared" si="12"/>
        <v>7779.75</v>
      </c>
      <c r="S17" s="193">
        <f t="shared" si="8"/>
        <v>66500</v>
      </c>
      <c r="T17" s="194">
        <v>0.13150000000000001</v>
      </c>
      <c r="U17" s="195">
        <f t="shared" si="4"/>
        <v>8744.75</v>
      </c>
    </row>
    <row r="18" spans="1:21" x14ac:dyDescent="0.2">
      <c r="A18" s="193">
        <f t="shared" si="9"/>
        <v>36600</v>
      </c>
      <c r="B18" s="194">
        <v>0.1016</v>
      </c>
      <c r="C18" s="195">
        <f t="shared" si="10"/>
        <v>3718.56</v>
      </c>
      <c r="D18" s="193">
        <f t="shared" si="5"/>
        <v>41600</v>
      </c>
      <c r="E18" s="194">
        <v>0.1066</v>
      </c>
      <c r="F18" s="195">
        <f t="shared" si="0"/>
        <v>4434.5600000000004</v>
      </c>
      <c r="G18" s="193">
        <f t="shared" si="13"/>
        <v>46600</v>
      </c>
      <c r="H18" s="194">
        <v>0.11159999999999901</v>
      </c>
      <c r="I18" s="195">
        <f t="shared" si="14"/>
        <v>5200.559999999954</v>
      </c>
      <c r="J18" s="193">
        <f t="shared" si="6"/>
        <v>51600</v>
      </c>
      <c r="K18" s="194">
        <v>0.116599999999999</v>
      </c>
      <c r="L18" s="195">
        <f t="shared" si="2"/>
        <v>6016.5599999999486</v>
      </c>
      <c r="M18" s="193">
        <f t="shared" si="7"/>
        <v>56600</v>
      </c>
      <c r="N18" s="194">
        <v>0.121599999999999</v>
      </c>
      <c r="O18" s="195">
        <f t="shared" si="3"/>
        <v>6882.5599999999431</v>
      </c>
      <c r="P18" s="193">
        <f t="shared" si="11"/>
        <v>61600</v>
      </c>
      <c r="Q18" s="194">
        <v>0.12659999999999899</v>
      </c>
      <c r="R18" s="195">
        <f t="shared" si="12"/>
        <v>7798.5599999999376</v>
      </c>
      <c r="S18" s="193">
        <f t="shared" si="8"/>
        <v>66600</v>
      </c>
      <c r="T18" s="194">
        <v>0.13159999999999999</v>
      </c>
      <c r="U18" s="195">
        <f t="shared" si="4"/>
        <v>8764.56</v>
      </c>
    </row>
    <row r="19" spans="1:21" x14ac:dyDescent="0.2">
      <c r="A19" s="193">
        <f t="shared" si="9"/>
        <v>36700</v>
      </c>
      <c r="B19" s="194">
        <v>0.1017</v>
      </c>
      <c r="C19" s="195">
        <f t="shared" si="10"/>
        <v>3732.39</v>
      </c>
      <c r="D19" s="193">
        <f t="shared" si="5"/>
        <v>41700</v>
      </c>
      <c r="E19" s="194">
        <v>0.1067</v>
      </c>
      <c r="F19" s="195">
        <f t="shared" si="0"/>
        <v>4449.3900000000003</v>
      </c>
      <c r="G19" s="193">
        <f t="shared" si="13"/>
        <v>46700</v>
      </c>
      <c r="H19" s="194">
        <v>0.11169999999999899</v>
      </c>
      <c r="I19" s="195">
        <f t="shared" si="14"/>
        <v>5216.389999999953</v>
      </c>
      <c r="J19" s="193">
        <f t="shared" si="6"/>
        <v>51700</v>
      </c>
      <c r="K19" s="194">
        <v>0.116699999999999</v>
      </c>
      <c r="L19" s="195">
        <f t="shared" si="2"/>
        <v>6033.3899999999485</v>
      </c>
      <c r="M19" s="193">
        <f t="shared" si="7"/>
        <v>56700</v>
      </c>
      <c r="N19" s="194">
        <v>0.121699999999999</v>
      </c>
      <c r="O19" s="195">
        <f t="shared" si="3"/>
        <v>6900.3899999999439</v>
      </c>
      <c r="P19" s="193">
        <f t="shared" si="11"/>
        <v>61700</v>
      </c>
      <c r="Q19" s="194">
        <v>0.12670000000000001</v>
      </c>
      <c r="R19" s="195">
        <f t="shared" si="12"/>
        <v>7817.39</v>
      </c>
      <c r="S19" s="193">
        <f t="shared" si="8"/>
        <v>66700</v>
      </c>
      <c r="T19" s="194">
        <v>0.13170000000000001</v>
      </c>
      <c r="U19" s="195">
        <f t="shared" si="4"/>
        <v>8784.3900000000012</v>
      </c>
    </row>
    <row r="20" spans="1:21" x14ac:dyDescent="0.2">
      <c r="A20" s="193">
        <f t="shared" si="9"/>
        <v>36800</v>
      </c>
      <c r="B20" s="194">
        <v>0.1018</v>
      </c>
      <c r="C20" s="195">
        <f t="shared" si="10"/>
        <v>3746.2400000000002</v>
      </c>
      <c r="D20" s="193">
        <f t="shared" si="5"/>
        <v>41800</v>
      </c>
      <c r="E20" s="194">
        <v>0.10680000000000001</v>
      </c>
      <c r="F20" s="195">
        <f t="shared" si="0"/>
        <v>4464.2400000000007</v>
      </c>
      <c r="G20" s="193">
        <f t="shared" si="13"/>
        <v>46800</v>
      </c>
      <c r="H20" s="194">
        <v>0.111799999999999</v>
      </c>
      <c r="I20" s="195">
        <f t="shared" si="14"/>
        <v>5232.2399999999534</v>
      </c>
      <c r="J20" s="193">
        <f t="shared" si="6"/>
        <v>51800</v>
      </c>
      <c r="K20" s="194">
        <v>0.116799999999999</v>
      </c>
      <c r="L20" s="195">
        <f t="shared" si="2"/>
        <v>6050.2399999999479</v>
      </c>
      <c r="M20" s="193">
        <f t="shared" si="7"/>
        <v>56800</v>
      </c>
      <c r="N20" s="194">
        <v>0.12179999999999901</v>
      </c>
      <c r="O20" s="195">
        <f t="shared" si="3"/>
        <v>6918.2399999999434</v>
      </c>
      <c r="P20" s="193">
        <f t="shared" si="11"/>
        <v>61800</v>
      </c>
      <c r="Q20" s="194">
        <v>0.126799999999999</v>
      </c>
      <c r="R20" s="195">
        <f t="shared" si="12"/>
        <v>7836.2399999999379</v>
      </c>
      <c r="S20" s="193">
        <f t="shared" si="8"/>
        <v>66800</v>
      </c>
      <c r="T20" s="194">
        <v>0.1318</v>
      </c>
      <c r="U20" s="195">
        <f t="shared" si="4"/>
        <v>8804.24</v>
      </c>
    </row>
    <row r="21" spans="1:21" x14ac:dyDescent="0.2">
      <c r="A21" s="193">
        <f t="shared" si="9"/>
        <v>36900</v>
      </c>
      <c r="B21" s="194">
        <v>0.1019</v>
      </c>
      <c r="C21" s="195">
        <f t="shared" si="10"/>
        <v>3760.11</v>
      </c>
      <c r="D21" s="193">
        <f t="shared" si="5"/>
        <v>41900</v>
      </c>
      <c r="E21" s="194">
        <v>0.1069</v>
      </c>
      <c r="F21" s="195">
        <f t="shared" si="0"/>
        <v>4479.1099999999997</v>
      </c>
      <c r="G21" s="193">
        <f t="shared" si="13"/>
        <v>46900</v>
      </c>
      <c r="H21" s="194">
        <v>0.111899999999999</v>
      </c>
      <c r="I21" s="195">
        <f t="shared" si="14"/>
        <v>5248.1099999999533</v>
      </c>
      <c r="J21" s="193">
        <f t="shared" si="6"/>
        <v>51900</v>
      </c>
      <c r="K21" s="194">
        <v>0.116899999999999</v>
      </c>
      <c r="L21" s="195">
        <f t="shared" si="2"/>
        <v>6067.1099999999487</v>
      </c>
      <c r="M21" s="193">
        <f t="shared" si="7"/>
        <v>56900</v>
      </c>
      <c r="N21" s="194">
        <v>0.121899999999999</v>
      </c>
      <c r="O21" s="195">
        <f t="shared" si="3"/>
        <v>6936.1099999999433</v>
      </c>
      <c r="P21" s="193">
        <f t="shared" si="11"/>
        <v>61900</v>
      </c>
      <c r="Q21" s="194">
        <v>0.12689999999999901</v>
      </c>
      <c r="R21" s="195">
        <f t="shared" si="12"/>
        <v>7855.1099999999387</v>
      </c>
      <c r="S21" s="193">
        <f t="shared" si="8"/>
        <v>66900</v>
      </c>
      <c r="T21" s="194">
        <v>0.13189999999999999</v>
      </c>
      <c r="U21" s="195">
        <f t="shared" si="4"/>
        <v>8824.1099999999988</v>
      </c>
    </row>
    <row r="22" spans="1:21" x14ac:dyDescent="0.2">
      <c r="A22" s="193">
        <f t="shared" si="9"/>
        <v>37000</v>
      </c>
      <c r="B22" s="194">
        <v>0.10199999999999999</v>
      </c>
      <c r="C22" s="195">
        <f t="shared" si="10"/>
        <v>3773.9999999999995</v>
      </c>
      <c r="D22" s="193">
        <f t="shared" si="5"/>
        <v>42000</v>
      </c>
      <c r="E22" s="194">
        <v>0.107</v>
      </c>
      <c r="F22" s="195">
        <f t="shared" si="0"/>
        <v>4494</v>
      </c>
      <c r="G22" s="193">
        <f t="shared" si="13"/>
        <v>47000</v>
      </c>
      <c r="H22" s="194">
        <v>0.111999999999999</v>
      </c>
      <c r="I22" s="195">
        <f t="shared" si="14"/>
        <v>5263.9999999999527</v>
      </c>
      <c r="J22" s="193">
        <f t="shared" si="6"/>
        <v>52000</v>
      </c>
      <c r="K22" s="194">
        <v>0.11699999999999899</v>
      </c>
      <c r="L22" s="195">
        <f t="shared" si="2"/>
        <v>6083.9999999999472</v>
      </c>
      <c r="M22" s="193">
        <f t="shared" si="7"/>
        <v>57000</v>
      </c>
      <c r="N22" s="194">
        <v>0.121999999999999</v>
      </c>
      <c r="O22" s="195">
        <f t="shared" si="3"/>
        <v>6953.9999999999427</v>
      </c>
      <c r="P22" s="193">
        <f t="shared" si="11"/>
        <v>62000</v>
      </c>
      <c r="Q22" s="194">
        <v>0.127</v>
      </c>
      <c r="R22" s="195">
        <f t="shared" si="12"/>
        <v>7874</v>
      </c>
      <c r="S22" s="193">
        <f t="shared" si="8"/>
        <v>67000</v>
      </c>
      <c r="T22" s="194">
        <v>0.13200000000000001</v>
      </c>
      <c r="U22" s="195">
        <f t="shared" si="4"/>
        <v>8844</v>
      </c>
    </row>
    <row r="23" spans="1:21" x14ac:dyDescent="0.2">
      <c r="A23" s="193">
        <f t="shared" si="9"/>
        <v>37100</v>
      </c>
      <c r="B23" s="194">
        <v>0.1021</v>
      </c>
      <c r="C23" s="195">
        <f t="shared" si="10"/>
        <v>3787.91</v>
      </c>
      <c r="D23" s="193">
        <f t="shared" si="5"/>
        <v>42100</v>
      </c>
      <c r="E23" s="194">
        <v>0.1071</v>
      </c>
      <c r="F23" s="195">
        <f t="shared" si="0"/>
        <v>4508.91</v>
      </c>
      <c r="G23" s="193">
        <f t="shared" si="13"/>
        <v>47100</v>
      </c>
      <c r="H23" s="194">
        <v>0.11209999999999901</v>
      </c>
      <c r="I23" s="195">
        <f t="shared" si="14"/>
        <v>5279.9099999999535</v>
      </c>
      <c r="J23" s="193">
        <f t="shared" si="6"/>
        <v>52100</v>
      </c>
      <c r="K23" s="194">
        <v>0.117099999999999</v>
      </c>
      <c r="L23" s="195">
        <f t="shared" si="2"/>
        <v>6100.909999999948</v>
      </c>
      <c r="M23" s="193">
        <f t="shared" si="7"/>
        <v>57100</v>
      </c>
      <c r="N23" s="194">
        <v>0.122099999999999</v>
      </c>
      <c r="O23" s="195">
        <f t="shared" si="3"/>
        <v>6971.9099999999426</v>
      </c>
      <c r="P23" s="193">
        <f t="shared" si="11"/>
        <v>62100</v>
      </c>
      <c r="Q23" s="194">
        <v>0.12709999999999899</v>
      </c>
      <c r="R23" s="195">
        <f t="shared" si="12"/>
        <v>7892.9099999999371</v>
      </c>
      <c r="S23" s="193">
        <f t="shared" si="8"/>
        <v>67100</v>
      </c>
      <c r="T23" s="194">
        <v>0.1321</v>
      </c>
      <c r="U23" s="195">
        <f t="shared" si="4"/>
        <v>8863.91</v>
      </c>
    </row>
    <row r="24" spans="1:21" x14ac:dyDescent="0.2">
      <c r="A24" s="193">
        <f t="shared" si="9"/>
        <v>37200</v>
      </c>
      <c r="B24" s="194">
        <v>0.1022</v>
      </c>
      <c r="C24" s="195">
        <f t="shared" si="10"/>
        <v>3801.84</v>
      </c>
      <c r="D24" s="193">
        <f t="shared" si="5"/>
        <v>42200</v>
      </c>
      <c r="E24" s="194">
        <v>0.1072</v>
      </c>
      <c r="F24" s="195">
        <f t="shared" si="0"/>
        <v>4523.84</v>
      </c>
      <c r="G24" s="193">
        <f t="shared" si="13"/>
        <v>47200</v>
      </c>
      <c r="H24" s="194">
        <v>0.11219999999999899</v>
      </c>
      <c r="I24" s="195">
        <f t="shared" si="14"/>
        <v>5295.8399999999529</v>
      </c>
      <c r="J24" s="193">
        <f t="shared" si="6"/>
        <v>52200</v>
      </c>
      <c r="K24" s="194">
        <v>0.117199999999999</v>
      </c>
      <c r="L24" s="195">
        <f t="shared" si="2"/>
        <v>6117.8399999999474</v>
      </c>
      <c r="M24" s="193">
        <f t="shared" si="7"/>
        <v>57200</v>
      </c>
      <c r="N24" s="194">
        <v>0.122199999999999</v>
      </c>
      <c r="O24" s="195">
        <f t="shared" si="3"/>
        <v>6989.8399999999428</v>
      </c>
      <c r="P24" s="193">
        <f t="shared" si="11"/>
        <v>62200</v>
      </c>
      <c r="Q24" s="194">
        <v>0.12720000000000001</v>
      </c>
      <c r="R24" s="195">
        <f t="shared" si="12"/>
        <v>7911.84</v>
      </c>
      <c r="S24" s="193">
        <f t="shared" si="8"/>
        <v>67200</v>
      </c>
      <c r="T24" s="194">
        <v>0.13220000000000001</v>
      </c>
      <c r="U24" s="195">
        <f t="shared" si="4"/>
        <v>8883.84</v>
      </c>
    </row>
    <row r="25" spans="1:21" x14ac:dyDescent="0.2">
      <c r="A25" s="193">
        <f t="shared" si="9"/>
        <v>37300</v>
      </c>
      <c r="B25" s="194">
        <v>0.1023</v>
      </c>
      <c r="C25" s="195">
        <f t="shared" si="10"/>
        <v>3815.79</v>
      </c>
      <c r="D25" s="193">
        <f t="shared" si="5"/>
        <v>42300</v>
      </c>
      <c r="E25" s="194">
        <v>0.10730000000000001</v>
      </c>
      <c r="F25" s="195">
        <f t="shared" si="0"/>
        <v>4538.79</v>
      </c>
      <c r="G25" s="193">
        <f t="shared" si="13"/>
        <v>47300</v>
      </c>
      <c r="H25" s="194">
        <v>0.112299999999999</v>
      </c>
      <c r="I25" s="195">
        <f t="shared" si="14"/>
        <v>5311.7899999999527</v>
      </c>
      <c r="J25" s="193">
        <f t="shared" si="6"/>
        <v>52300</v>
      </c>
      <c r="K25" s="194">
        <v>0.117299999999999</v>
      </c>
      <c r="L25" s="195">
        <f t="shared" si="2"/>
        <v>6134.7899999999481</v>
      </c>
      <c r="M25" s="193">
        <f t="shared" si="7"/>
        <v>57300</v>
      </c>
      <c r="N25" s="194">
        <v>0.12229999999999901</v>
      </c>
      <c r="O25" s="195">
        <f t="shared" si="3"/>
        <v>7007.7899999999427</v>
      </c>
      <c r="P25" s="193">
        <f t="shared" si="11"/>
        <v>62300</v>
      </c>
      <c r="Q25" s="194">
        <v>0.127299999999999</v>
      </c>
      <c r="R25" s="195">
        <f t="shared" si="12"/>
        <v>7930.7899999999372</v>
      </c>
      <c r="S25" s="193">
        <f t="shared" si="8"/>
        <v>67300</v>
      </c>
      <c r="T25" s="194">
        <v>0.1323</v>
      </c>
      <c r="U25" s="195">
        <f t="shared" si="4"/>
        <v>8903.7900000000009</v>
      </c>
    </row>
    <row r="26" spans="1:21" x14ac:dyDescent="0.2">
      <c r="A26" s="193">
        <f t="shared" si="9"/>
        <v>37400</v>
      </c>
      <c r="B26" s="194">
        <v>0.1024</v>
      </c>
      <c r="C26" s="195">
        <f t="shared" si="10"/>
        <v>3829.76</v>
      </c>
      <c r="D26" s="193">
        <f t="shared" si="5"/>
        <v>42400</v>
      </c>
      <c r="E26" s="194">
        <v>0.1074</v>
      </c>
      <c r="F26" s="195">
        <f t="shared" si="0"/>
        <v>4553.76</v>
      </c>
      <c r="G26" s="193">
        <f t="shared" si="13"/>
        <v>47400</v>
      </c>
      <c r="H26" s="194">
        <v>0.112399999999999</v>
      </c>
      <c r="I26" s="195">
        <f t="shared" si="14"/>
        <v>5327.7599999999529</v>
      </c>
      <c r="J26" s="193">
        <f t="shared" si="6"/>
        <v>52400</v>
      </c>
      <c r="K26" s="194">
        <v>0.11739999999999901</v>
      </c>
      <c r="L26" s="195">
        <f t="shared" si="2"/>
        <v>6151.7599999999475</v>
      </c>
      <c r="M26" s="193">
        <f t="shared" si="7"/>
        <v>57400</v>
      </c>
      <c r="N26" s="194">
        <v>0.122399999999999</v>
      </c>
      <c r="O26" s="195">
        <f t="shared" si="3"/>
        <v>7025.759999999942</v>
      </c>
      <c r="P26" s="193">
        <f t="shared" si="11"/>
        <v>62400</v>
      </c>
      <c r="Q26" s="194">
        <v>0.12739999999999899</v>
      </c>
      <c r="R26" s="195">
        <f t="shared" si="12"/>
        <v>7949.7599999999366</v>
      </c>
      <c r="S26" s="193">
        <f t="shared" si="8"/>
        <v>67400</v>
      </c>
      <c r="T26" s="194">
        <v>0.13239999999999999</v>
      </c>
      <c r="U26" s="195">
        <f t="shared" si="4"/>
        <v>8923.76</v>
      </c>
    </row>
    <row r="27" spans="1:21" x14ac:dyDescent="0.2">
      <c r="A27" s="193">
        <f t="shared" si="9"/>
        <v>37500</v>
      </c>
      <c r="B27" s="194">
        <v>0.10249999999999999</v>
      </c>
      <c r="C27" s="195">
        <f t="shared" si="10"/>
        <v>3843.7499999999995</v>
      </c>
      <c r="D27" s="193">
        <f t="shared" si="5"/>
        <v>42500</v>
      </c>
      <c r="E27" s="194">
        <v>0.1075</v>
      </c>
      <c r="F27" s="195">
        <f t="shared" si="0"/>
        <v>4568.75</v>
      </c>
      <c r="G27" s="193">
        <f t="shared" si="13"/>
        <v>47500</v>
      </c>
      <c r="H27" s="194">
        <v>0.112499999999999</v>
      </c>
      <c r="I27" s="195">
        <f t="shared" si="14"/>
        <v>5343.7499999999527</v>
      </c>
      <c r="J27" s="193">
        <f t="shared" si="6"/>
        <v>52500</v>
      </c>
      <c r="K27" s="194">
        <v>0.11749999999999899</v>
      </c>
      <c r="L27" s="195">
        <f t="shared" si="2"/>
        <v>6168.7499999999472</v>
      </c>
      <c r="M27" s="193">
        <f t="shared" si="7"/>
        <v>57500</v>
      </c>
      <c r="N27" s="194">
        <v>0.122499999999999</v>
      </c>
      <c r="O27" s="195">
        <f t="shared" si="3"/>
        <v>7043.7499999999427</v>
      </c>
      <c r="P27" s="193">
        <f t="shared" si="11"/>
        <v>62500</v>
      </c>
      <c r="Q27" s="194">
        <v>0.1275</v>
      </c>
      <c r="R27" s="195">
        <f t="shared" si="12"/>
        <v>7968.75</v>
      </c>
      <c r="S27" s="193">
        <f t="shared" si="8"/>
        <v>67500</v>
      </c>
      <c r="T27" s="194">
        <v>0.13250000000000001</v>
      </c>
      <c r="U27" s="195">
        <f t="shared" si="4"/>
        <v>8943.75</v>
      </c>
    </row>
    <row r="28" spans="1:21" x14ac:dyDescent="0.2">
      <c r="A28" s="193">
        <f t="shared" si="9"/>
        <v>37600</v>
      </c>
      <c r="B28" s="194">
        <v>0.1026</v>
      </c>
      <c r="C28" s="195">
        <f t="shared" si="10"/>
        <v>3857.7599999999998</v>
      </c>
      <c r="D28" s="193">
        <f t="shared" si="5"/>
        <v>42600</v>
      </c>
      <c r="E28" s="194">
        <v>0.1076</v>
      </c>
      <c r="F28" s="195">
        <f t="shared" si="0"/>
        <v>4583.76</v>
      </c>
      <c r="G28" s="193">
        <f t="shared" si="13"/>
        <v>47600</v>
      </c>
      <c r="H28" s="194">
        <v>0.11259999999999901</v>
      </c>
      <c r="I28" s="195">
        <f t="shared" si="14"/>
        <v>5359.7599999999529</v>
      </c>
      <c r="J28" s="193">
        <f t="shared" si="6"/>
        <v>52600</v>
      </c>
      <c r="K28" s="194">
        <v>0.117599999999999</v>
      </c>
      <c r="L28" s="195">
        <f t="shared" si="2"/>
        <v>6185.7599999999475</v>
      </c>
      <c r="M28" s="193">
        <f t="shared" si="7"/>
        <v>57600</v>
      </c>
      <c r="N28" s="194">
        <v>0.122599999999999</v>
      </c>
      <c r="O28" s="195">
        <f t="shared" si="3"/>
        <v>7061.7599999999429</v>
      </c>
      <c r="P28" s="193">
        <f t="shared" si="11"/>
        <v>62600</v>
      </c>
      <c r="Q28" s="194">
        <v>0.12759999999999899</v>
      </c>
      <c r="R28" s="195">
        <f t="shared" si="12"/>
        <v>7987.7599999999366</v>
      </c>
      <c r="S28" s="193">
        <f t="shared" si="8"/>
        <v>67600</v>
      </c>
      <c r="T28" s="194">
        <v>0.1326</v>
      </c>
      <c r="U28" s="195">
        <f t="shared" si="4"/>
        <v>8963.76</v>
      </c>
    </row>
    <row r="29" spans="1:21" x14ac:dyDescent="0.2">
      <c r="A29" s="193">
        <f t="shared" si="9"/>
        <v>37700</v>
      </c>
      <c r="B29" s="194">
        <v>0.1027</v>
      </c>
      <c r="C29" s="195">
        <f t="shared" si="10"/>
        <v>3871.79</v>
      </c>
      <c r="D29" s="193">
        <f t="shared" si="5"/>
        <v>42700</v>
      </c>
      <c r="E29" s="194">
        <v>0.1077</v>
      </c>
      <c r="F29" s="195">
        <f t="shared" si="0"/>
        <v>4598.79</v>
      </c>
      <c r="G29" s="193">
        <f t="shared" si="13"/>
        <v>47700</v>
      </c>
      <c r="H29" s="194">
        <v>0.112699999999999</v>
      </c>
      <c r="I29" s="195">
        <f t="shared" si="14"/>
        <v>5375.7899999999518</v>
      </c>
      <c r="J29" s="193">
        <f t="shared" si="6"/>
        <v>52700</v>
      </c>
      <c r="K29" s="194">
        <v>0.117699999999999</v>
      </c>
      <c r="L29" s="195">
        <f t="shared" si="2"/>
        <v>6202.7899999999472</v>
      </c>
      <c r="M29" s="193">
        <f t="shared" si="7"/>
        <v>57700</v>
      </c>
      <c r="N29" s="194">
        <v>0.122699999999999</v>
      </c>
      <c r="O29" s="195">
        <f t="shared" si="3"/>
        <v>7079.7899999999427</v>
      </c>
      <c r="P29" s="193">
        <f t="shared" si="11"/>
        <v>62700</v>
      </c>
      <c r="Q29" s="194">
        <v>0.12769999999999901</v>
      </c>
      <c r="R29" s="195">
        <f t="shared" si="12"/>
        <v>8006.7899999999381</v>
      </c>
      <c r="S29" s="193">
        <f t="shared" si="8"/>
        <v>67700</v>
      </c>
      <c r="T29" s="194">
        <v>0.13270000000000001</v>
      </c>
      <c r="U29" s="195">
        <f t="shared" si="4"/>
        <v>8983.7900000000009</v>
      </c>
    </row>
    <row r="30" spans="1:21" x14ac:dyDescent="0.2">
      <c r="A30" s="193">
        <f t="shared" si="9"/>
        <v>37800</v>
      </c>
      <c r="B30" s="194">
        <v>0.1028</v>
      </c>
      <c r="C30" s="195">
        <f t="shared" ref="C30:C41" si="15">A30*B30</f>
        <v>3885.84</v>
      </c>
      <c r="D30" s="193">
        <f t="shared" si="5"/>
        <v>42800</v>
      </c>
      <c r="E30" s="194">
        <v>0.10780000000000001</v>
      </c>
      <c r="F30" s="195">
        <f t="shared" si="0"/>
        <v>4613.84</v>
      </c>
      <c r="G30" s="193">
        <f t="shared" ref="G30:G52" si="16">G29+100</f>
        <v>47800</v>
      </c>
      <c r="H30" s="194">
        <v>0.112799999999999</v>
      </c>
      <c r="I30" s="195">
        <f t="shared" ref="I30:I52" si="17">G30*H30</f>
        <v>5391.8399999999519</v>
      </c>
      <c r="J30" s="193">
        <f t="shared" si="6"/>
        <v>52800</v>
      </c>
      <c r="K30" s="194">
        <v>0.117799999999999</v>
      </c>
      <c r="L30" s="195">
        <f t="shared" si="2"/>
        <v>6219.8399999999474</v>
      </c>
      <c r="M30" s="193">
        <f t="shared" si="7"/>
        <v>57800</v>
      </c>
      <c r="N30" s="194">
        <v>0.12279999999999899</v>
      </c>
      <c r="O30" s="195">
        <f t="shared" si="3"/>
        <v>7097.8399999999419</v>
      </c>
      <c r="P30" s="193">
        <f t="shared" si="11"/>
        <v>62800</v>
      </c>
      <c r="Q30" s="194">
        <v>0.127799999999999</v>
      </c>
      <c r="R30" s="195">
        <f t="shared" si="12"/>
        <v>8025.8399999999374</v>
      </c>
      <c r="S30" s="193">
        <f t="shared" si="8"/>
        <v>67800</v>
      </c>
      <c r="T30" s="194">
        <v>0.1328</v>
      </c>
      <c r="U30" s="195">
        <f t="shared" si="4"/>
        <v>9003.84</v>
      </c>
    </row>
    <row r="31" spans="1:21" x14ac:dyDescent="0.2">
      <c r="A31" s="193">
        <f t="shared" si="9"/>
        <v>37900</v>
      </c>
      <c r="B31" s="194">
        <v>0.10290000000000001</v>
      </c>
      <c r="C31" s="195">
        <f t="shared" si="15"/>
        <v>3899.9100000000003</v>
      </c>
      <c r="D31" s="193">
        <f t="shared" si="5"/>
        <v>42900</v>
      </c>
      <c r="E31" s="194">
        <v>0.1079</v>
      </c>
      <c r="F31" s="195">
        <f t="shared" si="0"/>
        <v>4628.91</v>
      </c>
      <c r="G31" s="193">
        <f t="shared" si="16"/>
        <v>47900</v>
      </c>
      <c r="H31" s="194">
        <v>0.112899999999999</v>
      </c>
      <c r="I31" s="195">
        <f t="shared" si="17"/>
        <v>5407.9099999999526</v>
      </c>
      <c r="J31" s="193">
        <f t="shared" si="6"/>
        <v>52900</v>
      </c>
      <c r="K31" s="194">
        <v>0.11789999999999901</v>
      </c>
      <c r="L31" s="195">
        <f t="shared" si="2"/>
        <v>6236.9099999999471</v>
      </c>
      <c r="M31" s="193">
        <f t="shared" si="7"/>
        <v>57900</v>
      </c>
      <c r="N31" s="194">
        <v>0.122899999999999</v>
      </c>
      <c r="O31" s="195">
        <f t="shared" si="3"/>
        <v>7115.9099999999416</v>
      </c>
      <c r="P31" s="193">
        <f t="shared" si="11"/>
        <v>62900</v>
      </c>
      <c r="Q31" s="194">
        <v>0.12789999999999899</v>
      </c>
      <c r="R31" s="195">
        <f t="shared" si="12"/>
        <v>8044.9099999999362</v>
      </c>
      <c r="S31" s="193">
        <f t="shared" si="8"/>
        <v>67900</v>
      </c>
      <c r="T31" s="194">
        <v>0.13289999999999999</v>
      </c>
      <c r="U31" s="195">
        <f t="shared" si="4"/>
        <v>9023.91</v>
      </c>
    </row>
    <row r="32" spans="1:21" x14ac:dyDescent="0.2">
      <c r="A32" s="193">
        <f t="shared" si="9"/>
        <v>38000</v>
      </c>
      <c r="B32" s="194">
        <v>0.10299999999999999</v>
      </c>
      <c r="C32" s="195">
        <f t="shared" si="15"/>
        <v>3914</v>
      </c>
      <c r="D32" s="193">
        <f t="shared" si="5"/>
        <v>43000</v>
      </c>
      <c r="E32" s="194">
        <v>0.108</v>
      </c>
      <c r="F32" s="195">
        <f t="shared" si="0"/>
        <v>4644</v>
      </c>
      <c r="G32" s="193">
        <f t="shared" si="16"/>
        <v>48000</v>
      </c>
      <c r="H32" s="194">
        <v>0.112999999999999</v>
      </c>
      <c r="I32" s="195">
        <f t="shared" si="17"/>
        <v>5423.9999999999518</v>
      </c>
      <c r="J32" s="193">
        <f t="shared" si="6"/>
        <v>53000</v>
      </c>
      <c r="K32" s="194">
        <v>0.11799999999999899</v>
      </c>
      <c r="L32" s="195">
        <f t="shared" si="2"/>
        <v>6253.9999999999463</v>
      </c>
      <c r="M32" s="193">
        <f t="shared" si="7"/>
        <v>58000</v>
      </c>
      <c r="N32" s="194">
        <v>0.122999999999999</v>
      </c>
      <c r="O32" s="195">
        <f t="shared" si="3"/>
        <v>7133.9999999999418</v>
      </c>
      <c r="P32" s="193">
        <f t="shared" si="11"/>
        <v>63000</v>
      </c>
      <c r="Q32" s="194">
        <v>0.128</v>
      </c>
      <c r="R32" s="195">
        <f t="shared" si="12"/>
        <v>8064</v>
      </c>
      <c r="S32" s="193">
        <f t="shared" si="8"/>
        <v>68000</v>
      </c>
      <c r="T32" s="194">
        <v>0.13300000000000001</v>
      </c>
      <c r="U32" s="195">
        <f t="shared" si="4"/>
        <v>9044</v>
      </c>
    </row>
    <row r="33" spans="1:21" x14ac:dyDescent="0.2">
      <c r="A33" s="193">
        <f t="shared" si="9"/>
        <v>38100</v>
      </c>
      <c r="B33" s="194">
        <v>0.1031</v>
      </c>
      <c r="C33" s="195">
        <f t="shared" si="15"/>
        <v>3928.1099999999997</v>
      </c>
      <c r="D33" s="193">
        <f t="shared" si="5"/>
        <v>43100</v>
      </c>
      <c r="E33" s="194">
        <v>0.1081</v>
      </c>
      <c r="F33" s="195">
        <f t="shared" si="0"/>
        <v>4659.1099999999997</v>
      </c>
      <c r="G33" s="193">
        <f t="shared" si="16"/>
        <v>48100</v>
      </c>
      <c r="H33" s="194">
        <v>0.11309999999999901</v>
      </c>
      <c r="I33" s="195">
        <f t="shared" si="17"/>
        <v>5440.1099999999524</v>
      </c>
      <c r="J33" s="193">
        <f t="shared" si="6"/>
        <v>53100</v>
      </c>
      <c r="K33" s="194">
        <v>0.118099999999999</v>
      </c>
      <c r="L33" s="195">
        <f t="shared" si="2"/>
        <v>6271.1099999999469</v>
      </c>
      <c r="M33" s="193">
        <f t="shared" si="7"/>
        <v>58100</v>
      </c>
      <c r="N33" s="194">
        <v>0.123099999999999</v>
      </c>
      <c r="O33" s="195">
        <f t="shared" si="3"/>
        <v>7152.1099999999424</v>
      </c>
      <c r="P33" s="193">
        <f t="shared" si="11"/>
        <v>63100</v>
      </c>
      <c r="Q33" s="194">
        <v>0.12809999999999899</v>
      </c>
      <c r="R33" s="195">
        <f t="shared" si="12"/>
        <v>8083.109999999936</v>
      </c>
      <c r="S33" s="193">
        <f t="shared" si="8"/>
        <v>68100</v>
      </c>
      <c r="T33" s="194">
        <v>0.1331</v>
      </c>
      <c r="U33" s="195">
        <f t="shared" si="4"/>
        <v>9064.11</v>
      </c>
    </row>
    <row r="34" spans="1:21" x14ac:dyDescent="0.2">
      <c r="A34" s="193">
        <f t="shared" si="9"/>
        <v>38200</v>
      </c>
      <c r="B34" s="194">
        <v>0.1032</v>
      </c>
      <c r="C34" s="195">
        <f t="shared" si="15"/>
        <v>3942.24</v>
      </c>
      <c r="D34" s="193">
        <f t="shared" si="5"/>
        <v>43200</v>
      </c>
      <c r="E34" s="194">
        <v>0.1082</v>
      </c>
      <c r="F34" s="195">
        <f t="shared" si="0"/>
        <v>4674.24</v>
      </c>
      <c r="G34" s="193">
        <f t="shared" si="16"/>
        <v>48200</v>
      </c>
      <c r="H34" s="194">
        <v>0.113199999999999</v>
      </c>
      <c r="I34" s="195">
        <f t="shared" si="17"/>
        <v>5456.2399999999516</v>
      </c>
      <c r="J34" s="193">
        <f t="shared" si="6"/>
        <v>53200</v>
      </c>
      <c r="K34" s="194">
        <v>0.118199999999999</v>
      </c>
      <c r="L34" s="195">
        <f t="shared" si="2"/>
        <v>6288.239999999947</v>
      </c>
      <c r="M34" s="193">
        <f t="shared" si="7"/>
        <v>58200</v>
      </c>
      <c r="N34" s="194">
        <v>0.123199999999999</v>
      </c>
      <c r="O34" s="195">
        <f t="shared" si="3"/>
        <v>7170.2399999999425</v>
      </c>
      <c r="P34" s="193">
        <f t="shared" si="11"/>
        <v>63200</v>
      </c>
      <c r="Q34" s="194">
        <v>0.12819999999999901</v>
      </c>
      <c r="R34" s="195">
        <f t="shared" si="12"/>
        <v>8102.239999999937</v>
      </c>
      <c r="S34" s="193">
        <f t="shared" si="8"/>
        <v>68200</v>
      </c>
      <c r="T34" s="194">
        <v>0.13320000000000001</v>
      </c>
      <c r="U34" s="195">
        <f t="shared" si="4"/>
        <v>9084.2400000000016</v>
      </c>
    </row>
    <row r="35" spans="1:21" x14ac:dyDescent="0.2">
      <c r="A35" s="193">
        <f t="shared" si="9"/>
        <v>38300</v>
      </c>
      <c r="B35" s="194">
        <v>0.1033</v>
      </c>
      <c r="C35" s="195">
        <f t="shared" si="15"/>
        <v>3956.3900000000003</v>
      </c>
      <c r="D35" s="193">
        <f t="shared" si="5"/>
        <v>43300</v>
      </c>
      <c r="E35" s="194">
        <v>0.10829999999999999</v>
      </c>
      <c r="F35" s="195">
        <f t="shared" si="0"/>
        <v>4689.3899999999994</v>
      </c>
      <c r="G35" s="193">
        <f t="shared" si="16"/>
        <v>48300</v>
      </c>
      <c r="H35" s="194">
        <v>0.113299999999999</v>
      </c>
      <c r="I35" s="195">
        <f t="shared" si="17"/>
        <v>5472.3899999999512</v>
      </c>
      <c r="J35" s="193">
        <f t="shared" si="6"/>
        <v>53300</v>
      </c>
      <c r="K35" s="194">
        <v>0.118299999999999</v>
      </c>
      <c r="L35" s="195">
        <f t="shared" si="2"/>
        <v>6305.3899999999467</v>
      </c>
      <c r="M35" s="193">
        <f t="shared" si="7"/>
        <v>58300</v>
      </c>
      <c r="N35" s="194">
        <v>0.12329999999999899</v>
      </c>
      <c r="O35" s="195">
        <f t="shared" ref="O35:O52" si="18">M35*N35</f>
        <v>7188.3899999999412</v>
      </c>
      <c r="P35" s="193">
        <f t="shared" si="11"/>
        <v>63300</v>
      </c>
      <c r="Q35" s="194">
        <v>0.128299999999999</v>
      </c>
      <c r="R35" s="195">
        <f t="shared" si="12"/>
        <v>8121.3899999999367</v>
      </c>
      <c r="S35" s="193">
        <f t="shared" si="8"/>
        <v>68300</v>
      </c>
      <c r="T35" s="194">
        <v>0.1333</v>
      </c>
      <c r="U35" s="195">
        <f t="shared" ref="U35:U52" si="19">S35*T35</f>
        <v>9104.39</v>
      </c>
    </row>
    <row r="36" spans="1:21" x14ac:dyDescent="0.2">
      <c r="A36" s="193">
        <f t="shared" si="9"/>
        <v>38400</v>
      </c>
      <c r="B36" s="194">
        <v>0.10340000000000001</v>
      </c>
      <c r="C36" s="195">
        <f t="shared" si="15"/>
        <v>3970.5600000000004</v>
      </c>
      <c r="D36" s="193">
        <f t="shared" ref="D36:D52" si="20">D35+100</f>
        <v>43400</v>
      </c>
      <c r="E36" s="194">
        <v>0.1084</v>
      </c>
      <c r="F36" s="195">
        <f t="shared" si="0"/>
        <v>4704.5599999999995</v>
      </c>
      <c r="G36" s="193">
        <f t="shared" si="16"/>
        <v>48400</v>
      </c>
      <c r="H36" s="194">
        <v>0.113399999999999</v>
      </c>
      <c r="I36" s="195">
        <f t="shared" si="17"/>
        <v>5488.5599999999513</v>
      </c>
      <c r="J36" s="193">
        <f t="shared" si="6"/>
        <v>53400</v>
      </c>
      <c r="K36" s="194">
        <v>0.11839999999999901</v>
      </c>
      <c r="L36" s="195">
        <f t="shared" si="2"/>
        <v>6322.5599999999467</v>
      </c>
      <c r="M36" s="193">
        <f t="shared" ref="M36:M52" si="21">M35+100</f>
        <v>58400</v>
      </c>
      <c r="N36" s="194">
        <v>0.123399999999999</v>
      </c>
      <c r="O36" s="195">
        <f t="shared" si="18"/>
        <v>7206.5599999999413</v>
      </c>
      <c r="P36" s="193">
        <f t="shared" si="11"/>
        <v>63400</v>
      </c>
      <c r="Q36" s="194">
        <v>0.12839999999999899</v>
      </c>
      <c r="R36" s="195">
        <f t="shared" si="12"/>
        <v>8140.5599999999358</v>
      </c>
      <c r="S36" s="193">
        <f t="shared" ref="S36:S52" si="22">S35+100</f>
        <v>68400</v>
      </c>
      <c r="T36" s="194">
        <v>0.13339999999999999</v>
      </c>
      <c r="U36" s="195">
        <f t="shared" si="19"/>
        <v>9124.56</v>
      </c>
    </row>
    <row r="37" spans="1:21" x14ac:dyDescent="0.2">
      <c r="A37" s="193">
        <f t="shared" si="9"/>
        <v>38500</v>
      </c>
      <c r="B37" s="194">
        <v>0.10349999999999999</v>
      </c>
      <c r="C37" s="195">
        <f t="shared" si="15"/>
        <v>3984.75</v>
      </c>
      <c r="D37" s="193">
        <f t="shared" si="20"/>
        <v>43500</v>
      </c>
      <c r="E37" s="194">
        <v>0.1085</v>
      </c>
      <c r="F37" s="195">
        <f t="shared" si="0"/>
        <v>4719.75</v>
      </c>
      <c r="G37" s="193">
        <f t="shared" si="16"/>
        <v>48500</v>
      </c>
      <c r="H37" s="194">
        <v>0.113499999999999</v>
      </c>
      <c r="I37" s="195">
        <f t="shared" si="17"/>
        <v>5504.7499999999518</v>
      </c>
      <c r="J37" s="193">
        <f t="shared" si="6"/>
        <v>53500</v>
      </c>
      <c r="K37" s="194">
        <v>0.118499999999999</v>
      </c>
      <c r="L37" s="195">
        <f t="shared" si="2"/>
        <v>6339.7499999999463</v>
      </c>
      <c r="M37" s="193">
        <f t="shared" si="21"/>
        <v>58500</v>
      </c>
      <c r="N37" s="194">
        <v>0.123499999999999</v>
      </c>
      <c r="O37" s="195">
        <f t="shared" si="18"/>
        <v>7224.7499999999418</v>
      </c>
      <c r="P37" s="193">
        <f t="shared" si="11"/>
        <v>63500</v>
      </c>
      <c r="Q37" s="194">
        <v>0.1285</v>
      </c>
      <c r="R37" s="195">
        <f t="shared" si="12"/>
        <v>8159.75</v>
      </c>
      <c r="S37" s="193">
        <f t="shared" si="22"/>
        <v>68500</v>
      </c>
      <c r="T37" s="194">
        <v>0.13350000000000001</v>
      </c>
      <c r="U37" s="195">
        <f t="shared" si="19"/>
        <v>9144.75</v>
      </c>
    </row>
    <row r="38" spans="1:21" x14ac:dyDescent="0.2">
      <c r="A38" s="193">
        <f t="shared" si="9"/>
        <v>38600</v>
      </c>
      <c r="B38" s="194">
        <v>0.1036</v>
      </c>
      <c r="C38" s="195">
        <f t="shared" si="15"/>
        <v>3998.96</v>
      </c>
      <c r="D38" s="193">
        <f t="shared" si="20"/>
        <v>43600</v>
      </c>
      <c r="E38" s="194">
        <v>0.1086</v>
      </c>
      <c r="F38" s="195">
        <f t="shared" si="0"/>
        <v>4734.96</v>
      </c>
      <c r="G38" s="193">
        <f t="shared" si="16"/>
        <v>48600</v>
      </c>
      <c r="H38" s="194">
        <v>0.11359999999999899</v>
      </c>
      <c r="I38" s="195">
        <f t="shared" si="17"/>
        <v>5520.9599999999509</v>
      </c>
      <c r="J38" s="193">
        <f t="shared" si="6"/>
        <v>53600</v>
      </c>
      <c r="K38" s="194">
        <v>0.118599999999999</v>
      </c>
      <c r="L38" s="195">
        <f t="shared" si="2"/>
        <v>6356.9599999999464</v>
      </c>
      <c r="M38" s="193">
        <f t="shared" si="21"/>
        <v>58600</v>
      </c>
      <c r="N38" s="194">
        <v>0.123599999999999</v>
      </c>
      <c r="O38" s="195">
        <f t="shared" si="18"/>
        <v>7242.9599999999418</v>
      </c>
      <c r="P38" s="193">
        <f t="shared" si="11"/>
        <v>63600</v>
      </c>
      <c r="Q38" s="194">
        <v>0.12859999999999899</v>
      </c>
      <c r="R38" s="195">
        <f t="shared" si="12"/>
        <v>8178.9599999999364</v>
      </c>
      <c r="S38" s="193">
        <f t="shared" si="22"/>
        <v>68600</v>
      </c>
      <c r="T38" s="194">
        <v>0.1336</v>
      </c>
      <c r="U38" s="195">
        <f t="shared" si="19"/>
        <v>9164.9599999999991</v>
      </c>
    </row>
    <row r="39" spans="1:21" x14ac:dyDescent="0.2">
      <c r="A39" s="193">
        <f t="shared" si="9"/>
        <v>38700</v>
      </c>
      <c r="B39" s="194">
        <v>0.1037</v>
      </c>
      <c r="C39" s="195">
        <f t="shared" si="15"/>
        <v>4013.19</v>
      </c>
      <c r="D39" s="193">
        <f t="shared" si="20"/>
        <v>43700</v>
      </c>
      <c r="E39" s="194">
        <v>0.1087</v>
      </c>
      <c r="F39" s="195">
        <f t="shared" si="0"/>
        <v>4750.1900000000005</v>
      </c>
      <c r="G39" s="193">
        <f t="shared" si="16"/>
        <v>48700</v>
      </c>
      <c r="H39" s="194">
        <v>0.113699999999999</v>
      </c>
      <c r="I39" s="195">
        <f t="shared" si="17"/>
        <v>5537.1899999999514</v>
      </c>
      <c r="J39" s="193">
        <f t="shared" si="6"/>
        <v>53700</v>
      </c>
      <c r="K39" s="194">
        <v>0.118699999999999</v>
      </c>
      <c r="L39" s="195">
        <f t="shared" si="2"/>
        <v>6374.1899999999459</v>
      </c>
      <c r="M39" s="193">
        <f t="shared" si="21"/>
        <v>58700</v>
      </c>
      <c r="N39" s="194">
        <v>0.12369999999999901</v>
      </c>
      <c r="O39" s="195">
        <f t="shared" si="18"/>
        <v>7261.1899999999414</v>
      </c>
      <c r="P39" s="193">
        <f t="shared" si="11"/>
        <v>63700</v>
      </c>
      <c r="Q39" s="194">
        <v>0.12869999999999901</v>
      </c>
      <c r="R39" s="195">
        <f t="shared" si="12"/>
        <v>8198.1899999999368</v>
      </c>
      <c r="S39" s="193">
        <f t="shared" si="22"/>
        <v>68700</v>
      </c>
      <c r="T39" s="194">
        <v>0.13370000000000001</v>
      </c>
      <c r="U39" s="195">
        <f t="shared" si="19"/>
        <v>9185.19</v>
      </c>
    </row>
    <row r="40" spans="1:21" x14ac:dyDescent="0.2">
      <c r="A40" s="193">
        <f t="shared" ref="A40:A42" si="23">A39+100</f>
        <v>38800</v>
      </c>
      <c r="B40" s="194">
        <v>0.1038</v>
      </c>
      <c r="C40" s="195">
        <f t="shared" si="15"/>
        <v>4027.44</v>
      </c>
      <c r="D40" s="193">
        <f t="shared" si="20"/>
        <v>43800</v>
      </c>
      <c r="E40" s="194">
        <v>0.10879999999999999</v>
      </c>
      <c r="F40" s="195">
        <f t="shared" si="0"/>
        <v>4765.4399999999996</v>
      </c>
      <c r="G40" s="193">
        <f t="shared" si="16"/>
        <v>48800</v>
      </c>
      <c r="H40" s="194">
        <v>0.113799999999999</v>
      </c>
      <c r="I40" s="195">
        <f t="shared" si="17"/>
        <v>5553.4399999999514</v>
      </c>
      <c r="J40" s="193">
        <f t="shared" si="6"/>
        <v>53800</v>
      </c>
      <c r="K40" s="194">
        <v>0.118799999999999</v>
      </c>
      <c r="L40" s="195">
        <f t="shared" si="2"/>
        <v>6391.4399999999468</v>
      </c>
      <c r="M40" s="193">
        <f t="shared" si="21"/>
        <v>58800</v>
      </c>
      <c r="N40" s="194">
        <v>0.12379999999999899</v>
      </c>
      <c r="O40" s="195">
        <f t="shared" si="18"/>
        <v>7279.4399999999405</v>
      </c>
      <c r="P40" s="193">
        <f t="shared" si="11"/>
        <v>63800</v>
      </c>
      <c r="Q40" s="194">
        <v>0.128799999999999</v>
      </c>
      <c r="R40" s="195">
        <f t="shared" si="12"/>
        <v>8217.4399999999368</v>
      </c>
      <c r="S40" s="193">
        <f t="shared" si="22"/>
        <v>68800</v>
      </c>
      <c r="T40" s="194">
        <v>0.1338</v>
      </c>
      <c r="U40" s="195">
        <f t="shared" si="19"/>
        <v>9205.44</v>
      </c>
    </row>
    <row r="41" spans="1:21" x14ac:dyDescent="0.2">
      <c r="A41" s="193">
        <f t="shared" si="23"/>
        <v>38900</v>
      </c>
      <c r="B41" s="194">
        <v>0.10390000000000001</v>
      </c>
      <c r="C41" s="195">
        <f t="shared" si="15"/>
        <v>4041.71</v>
      </c>
      <c r="D41" s="193">
        <f t="shared" si="20"/>
        <v>43900</v>
      </c>
      <c r="E41" s="194">
        <v>0.1089</v>
      </c>
      <c r="F41" s="195">
        <f t="shared" si="0"/>
        <v>4780.71</v>
      </c>
      <c r="G41" s="193">
        <f t="shared" si="16"/>
        <v>48900</v>
      </c>
      <c r="H41" s="194">
        <v>0.113899999999999</v>
      </c>
      <c r="I41" s="195">
        <f t="shared" si="17"/>
        <v>5569.7099999999509</v>
      </c>
      <c r="J41" s="193">
        <f t="shared" si="6"/>
        <v>53900</v>
      </c>
      <c r="K41" s="194">
        <v>0.11889999999999901</v>
      </c>
      <c r="L41" s="195">
        <f t="shared" si="2"/>
        <v>6408.7099999999464</v>
      </c>
      <c r="M41" s="193">
        <f t="shared" si="21"/>
        <v>58900</v>
      </c>
      <c r="N41" s="194">
        <v>0.123899999999999</v>
      </c>
      <c r="O41" s="195">
        <f t="shared" si="18"/>
        <v>7297.7099999999409</v>
      </c>
      <c r="P41" s="193">
        <f t="shared" si="11"/>
        <v>63900</v>
      </c>
      <c r="Q41" s="194">
        <v>0.12889999999999899</v>
      </c>
      <c r="R41" s="195">
        <f t="shared" si="12"/>
        <v>8236.7099999999355</v>
      </c>
      <c r="S41" s="193">
        <f t="shared" si="22"/>
        <v>68900</v>
      </c>
      <c r="T41" s="194">
        <v>0.13389999999999999</v>
      </c>
      <c r="U41" s="195">
        <f t="shared" si="19"/>
        <v>9225.7099999999991</v>
      </c>
    </row>
    <row r="42" spans="1:21" x14ac:dyDescent="0.2">
      <c r="A42" s="193">
        <f t="shared" si="23"/>
        <v>39000</v>
      </c>
      <c r="B42" s="194">
        <v>0.104</v>
      </c>
      <c r="C42" s="195">
        <f t="shared" ref="C42:C44" si="24">A42*B42</f>
        <v>4056</v>
      </c>
      <c r="D42" s="193">
        <f t="shared" si="20"/>
        <v>44000</v>
      </c>
      <c r="E42" s="194">
        <v>0.109</v>
      </c>
      <c r="F42" s="195">
        <f t="shared" si="0"/>
        <v>4796</v>
      </c>
      <c r="G42" s="193">
        <f t="shared" si="16"/>
        <v>49000</v>
      </c>
      <c r="H42" s="194">
        <v>0.113999999999999</v>
      </c>
      <c r="I42" s="195">
        <f t="shared" si="17"/>
        <v>5585.9999999999509</v>
      </c>
      <c r="J42" s="193">
        <f t="shared" si="6"/>
        <v>54000</v>
      </c>
      <c r="K42" s="194">
        <v>0.118999999999999</v>
      </c>
      <c r="L42" s="195">
        <f t="shared" si="2"/>
        <v>6425.9999999999454</v>
      </c>
      <c r="M42" s="193">
        <f t="shared" si="21"/>
        <v>59000</v>
      </c>
      <c r="N42" s="194">
        <v>0.123999999999999</v>
      </c>
      <c r="O42" s="195">
        <f t="shared" si="18"/>
        <v>7315.9999999999409</v>
      </c>
      <c r="P42" s="193">
        <f t="shared" si="11"/>
        <v>64000</v>
      </c>
      <c r="Q42" s="194">
        <v>0.129</v>
      </c>
      <c r="R42" s="195">
        <f t="shared" si="12"/>
        <v>8256</v>
      </c>
      <c r="S42" s="193">
        <f t="shared" si="22"/>
        <v>69000</v>
      </c>
      <c r="T42" s="194">
        <v>0.13400000000000001</v>
      </c>
      <c r="U42" s="195">
        <f t="shared" si="19"/>
        <v>9246</v>
      </c>
    </row>
    <row r="43" spans="1:21" x14ac:dyDescent="0.2">
      <c r="A43" s="193">
        <f t="shared" ref="A43:A51" si="25">A42+100</f>
        <v>39100</v>
      </c>
      <c r="B43" s="194">
        <v>0.1041</v>
      </c>
      <c r="C43" s="195">
        <f t="shared" si="24"/>
        <v>4070.31</v>
      </c>
      <c r="D43" s="193">
        <f t="shared" si="20"/>
        <v>44100</v>
      </c>
      <c r="E43" s="194">
        <v>0.1091</v>
      </c>
      <c r="F43" s="195">
        <f t="shared" si="0"/>
        <v>4811.3100000000004</v>
      </c>
      <c r="G43" s="193">
        <f t="shared" si="16"/>
        <v>49100</v>
      </c>
      <c r="H43" s="194">
        <v>0.11409999999999899</v>
      </c>
      <c r="I43" s="195">
        <f t="shared" si="17"/>
        <v>5602.3099999999504</v>
      </c>
      <c r="J43" s="193">
        <f t="shared" si="6"/>
        <v>54100</v>
      </c>
      <c r="K43" s="194">
        <v>0.119099999999999</v>
      </c>
      <c r="L43" s="195">
        <f t="shared" si="2"/>
        <v>6443.3099999999458</v>
      </c>
      <c r="M43" s="193">
        <f t="shared" si="21"/>
        <v>59100</v>
      </c>
      <c r="N43" s="194">
        <v>0.124099999999999</v>
      </c>
      <c r="O43" s="195">
        <f t="shared" si="18"/>
        <v>7334.3099999999413</v>
      </c>
      <c r="P43" s="193">
        <f t="shared" si="11"/>
        <v>64100</v>
      </c>
      <c r="Q43" s="194">
        <v>0.12909999999999899</v>
      </c>
      <c r="R43" s="195">
        <f t="shared" si="12"/>
        <v>8275.3099999999358</v>
      </c>
      <c r="S43" s="193">
        <f t="shared" si="22"/>
        <v>69100</v>
      </c>
      <c r="T43" s="194">
        <v>0.1341</v>
      </c>
      <c r="U43" s="195">
        <f t="shared" si="19"/>
        <v>9266.31</v>
      </c>
    </row>
    <row r="44" spans="1:21" x14ac:dyDescent="0.2">
      <c r="A44" s="193">
        <f t="shared" si="25"/>
        <v>39200</v>
      </c>
      <c r="B44" s="194">
        <v>0.1042</v>
      </c>
      <c r="C44" s="195">
        <f t="shared" si="24"/>
        <v>4084.64</v>
      </c>
      <c r="D44" s="193">
        <f t="shared" si="20"/>
        <v>44200</v>
      </c>
      <c r="E44" s="194">
        <v>0.10920000000000001</v>
      </c>
      <c r="F44" s="195">
        <f t="shared" si="0"/>
        <v>4826.6400000000003</v>
      </c>
      <c r="G44" s="193">
        <f t="shared" si="16"/>
        <v>49200</v>
      </c>
      <c r="H44" s="194">
        <v>0.114199999999999</v>
      </c>
      <c r="I44" s="195">
        <f t="shared" si="17"/>
        <v>5618.6399999999503</v>
      </c>
      <c r="J44" s="193">
        <f t="shared" ref="J44:J52" si="26">J43+100</f>
        <v>54200</v>
      </c>
      <c r="K44" s="194">
        <v>0.119199999999999</v>
      </c>
      <c r="L44" s="195">
        <f t="shared" ref="L44:L52" si="27">J44*K44</f>
        <v>6460.6399999999458</v>
      </c>
      <c r="M44" s="193">
        <f t="shared" si="21"/>
        <v>59200</v>
      </c>
      <c r="N44" s="194">
        <v>0.12419999999999901</v>
      </c>
      <c r="O44" s="195">
        <f t="shared" si="18"/>
        <v>7352.6399999999412</v>
      </c>
      <c r="P44" s="193">
        <f t="shared" si="11"/>
        <v>64200</v>
      </c>
      <c r="Q44" s="194">
        <v>0.12919999999999901</v>
      </c>
      <c r="R44" s="195">
        <f t="shared" si="12"/>
        <v>8294.6399999999358</v>
      </c>
      <c r="S44" s="193">
        <f t="shared" si="22"/>
        <v>69200</v>
      </c>
      <c r="T44" s="194">
        <v>0.13420000000000001</v>
      </c>
      <c r="U44" s="195">
        <f t="shared" si="19"/>
        <v>9286.6400000000012</v>
      </c>
    </row>
    <row r="45" spans="1:21" x14ac:dyDescent="0.2">
      <c r="A45" s="193">
        <f t="shared" si="25"/>
        <v>39300</v>
      </c>
      <c r="B45" s="194">
        <v>0.1043</v>
      </c>
      <c r="C45" s="195">
        <f t="shared" ref="C45:C51" si="28">A45*B45</f>
        <v>4098.99</v>
      </c>
      <c r="D45" s="193">
        <f t="shared" si="20"/>
        <v>44300</v>
      </c>
      <c r="E45" s="194">
        <v>0.10929999999999999</v>
      </c>
      <c r="F45" s="195">
        <f t="shared" si="0"/>
        <v>4841.99</v>
      </c>
      <c r="G45" s="193">
        <f t="shared" si="16"/>
        <v>49300</v>
      </c>
      <c r="H45" s="194">
        <v>0.114299999999999</v>
      </c>
      <c r="I45" s="195">
        <f t="shared" si="17"/>
        <v>5634.9899999999507</v>
      </c>
      <c r="J45" s="193">
        <f t="shared" si="26"/>
        <v>54300</v>
      </c>
      <c r="K45" s="194">
        <v>0.119299999999999</v>
      </c>
      <c r="L45" s="195">
        <f t="shared" si="27"/>
        <v>6477.9899999999461</v>
      </c>
      <c r="M45" s="193">
        <f t="shared" si="21"/>
        <v>59300</v>
      </c>
      <c r="N45" s="194">
        <v>0.12429999999999899</v>
      </c>
      <c r="O45" s="195">
        <f t="shared" si="18"/>
        <v>7370.9899999999407</v>
      </c>
      <c r="P45" s="193">
        <f t="shared" si="11"/>
        <v>64300</v>
      </c>
      <c r="Q45" s="194">
        <v>0.129299999999999</v>
      </c>
      <c r="R45" s="195">
        <f t="shared" si="12"/>
        <v>8313.9899999999361</v>
      </c>
      <c r="S45" s="193">
        <f t="shared" si="22"/>
        <v>69300</v>
      </c>
      <c r="T45" s="194">
        <v>0.1343</v>
      </c>
      <c r="U45" s="195">
        <f t="shared" si="19"/>
        <v>9306.99</v>
      </c>
    </row>
    <row r="46" spans="1:21" x14ac:dyDescent="0.2">
      <c r="A46" s="193">
        <f t="shared" si="25"/>
        <v>39400</v>
      </c>
      <c r="B46" s="194">
        <v>0.10440000000000001</v>
      </c>
      <c r="C46" s="195">
        <f t="shared" si="28"/>
        <v>4113.3600000000006</v>
      </c>
      <c r="D46" s="193">
        <f t="shared" si="20"/>
        <v>44400</v>
      </c>
      <c r="E46" s="194">
        <v>0.109399999999999</v>
      </c>
      <c r="F46" s="195">
        <f t="shared" si="0"/>
        <v>4857.3599999999551</v>
      </c>
      <c r="G46" s="193">
        <f t="shared" si="16"/>
        <v>49400</v>
      </c>
      <c r="H46" s="194">
        <v>0.114399999999999</v>
      </c>
      <c r="I46" s="195">
        <f t="shared" si="17"/>
        <v>5651.3599999999506</v>
      </c>
      <c r="J46" s="193">
        <f t="shared" si="26"/>
        <v>54400</v>
      </c>
      <c r="K46" s="194">
        <v>0.11939999999999901</v>
      </c>
      <c r="L46" s="195">
        <f t="shared" si="27"/>
        <v>6495.359999999946</v>
      </c>
      <c r="M46" s="193">
        <f t="shared" si="21"/>
        <v>59400</v>
      </c>
      <c r="N46" s="194">
        <v>0.124399999999999</v>
      </c>
      <c r="O46" s="195">
        <f t="shared" si="18"/>
        <v>7389.3599999999406</v>
      </c>
      <c r="P46" s="193">
        <f t="shared" si="11"/>
        <v>64400</v>
      </c>
      <c r="Q46" s="194">
        <v>0.12939999999999899</v>
      </c>
      <c r="R46" s="195">
        <f t="shared" si="12"/>
        <v>8333.3599999999351</v>
      </c>
      <c r="S46" s="193">
        <f t="shared" si="22"/>
        <v>69400</v>
      </c>
      <c r="T46" s="194">
        <v>0.13439999999999999</v>
      </c>
      <c r="U46" s="195">
        <f t="shared" si="19"/>
        <v>9327.3599999999988</v>
      </c>
    </row>
    <row r="47" spans="1:21" x14ac:dyDescent="0.2">
      <c r="A47" s="193">
        <f t="shared" si="25"/>
        <v>39500</v>
      </c>
      <c r="B47" s="194">
        <v>0.1045</v>
      </c>
      <c r="C47" s="195">
        <f t="shared" si="28"/>
        <v>4127.75</v>
      </c>
      <c r="D47" s="193">
        <f t="shared" si="20"/>
        <v>44500</v>
      </c>
      <c r="E47" s="194">
        <v>0.109499999999999</v>
      </c>
      <c r="F47" s="195">
        <f t="shared" si="0"/>
        <v>4872.7499999999554</v>
      </c>
      <c r="G47" s="193">
        <f t="shared" si="16"/>
        <v>49500</v>
      </c>
      <c r="H47" s="194">
        <v>0.11449999999999901</v>
      </c>
      <c r="I47" s="195">
        <f t="shared" si="17"/>
        <v>5667.7499999999509</v>
      </c>
      <c r="J47" s="193">
        <f t="shared" si="26"/>
        <v>54500</v>
      </c>
      <c r="K47" s="194">
        <v>0.119499999999999</v>
      </c>
      <c r="L47" s="195">
        <f t="shared" si="27"/>
        <v>6512.7499999999454</v>
      </c>
      <c r="M47" s="193">
        <f t="shared" si="21"/>
        <v>59500</v>
      </c>
      <c r="N47" s="194">
        <v>0.124499999999999</v>
      </c>
      <c r="O47" s="195">
        <f t="shared" si="18"/>
        <v>7407.7499999999409</v>
      </c>
      <c r="P47" s="193">
        <f t="shared" si="11"/>
        <v>64500</v>
      </c>
      <c r="Q47" s="194">
        <v>0.1295</v>
      </c>
      <c r="R47" s="195">
        <f t="shared" si="12"/>
        <v>8352.75</v>
      </c>
      <c r="S47" s="193">
        <f t="shared" si="22"/>
        <v>69500</v>
      </c>
      <c r="T47" s="194">
        <v>0.13450000000000001</v>
      </c>
      <c r="U47" s="195">
        <f t="shared" si="19"/>
        <v>9347.75</v>
      </c>
    </row>
    <row r="48" spans="1:21" x14ac:dyDescent="0.2">
      <c r="A48" s="193">
        <f t="shared" si="25"/>
        <v>39600</v>
      </c>
      <c r="B48" s="194">
        <v>0.1046</v>
      </c>
      <c r="C48" s="195">
        <f t="shared" si="28"/>
        <v>4142.16</v>
      </c>
      <c r="D48" s="193">
        <f t="shared" si="20"/>
        <v>44600</v>
      </c>
      <c r="E48" s="194">
        <v>0.109599999999999</v>
      </c>
      <c r="F48" s="195">
        <f t="shared" si="0"/>
        <v>4888.1599999999553</v>
      </c>
      <c r="G48" s="193">
        <f t="shared" si="16"/>
        <v>49600</v>
      </c>
      <c r="H48" s="194">
        <v>0.11459999999999899</v>
      </c>
      <c r="I48" s="195">
        <f t="shared" si="17"/>
        <v>5684.1599999999498</v>
      </c>
      <c r="J48" s="193">
        <f t="shared" si="26"/>
        <v>54600</v>
      </c>
      <c r="K48" s="194">
        <v>0.119599999999999</v>
      </c>
      <c r="L48" s="195">
        <f t="shared" si="27"/>
        <v>6530.1599999999453</v>
      </c>
      <c r="M48" s="193">
        <f t="shared" si="21"/>
        <v>59600</v>
      </c>
      <c r="N48" s="194">
        <v>0.124599999999999</v>
      </c>
      <c r="O48" s="195">
        <f t="shared" si="18"/>
        <v>7426.1599999999407</v>
      </c>
      <c r="P48" s="193">
        <f t="shared" si="11"/>
        <v>64600</v>
      </c>
      <c r="Q48" s="194">
        <v>0.12959999999999999</v>
      </c>
      <c r="R48" s="195">
        <f t="shared" si="12"/>
        <v>8372.16</v>
      </c>
      <c r="S48" s="193">
        <f t="shared" si="22"/>
        <v>69600</v>
      </c>
      <c r="T48" s="194">
        <v>0.1346</v>
      </c>
      <c r="U48" s="195">
        <f t="shared" si="19"/>
        <v>9368.16</v>
      </c>
    </row>
    <row r="49" spans="1:21" x14ac:dyDescent="0.2">
      <c r="A49" s="193">
        <f t="shared" si="25"/>
        <v>39700</v>
      </c>
      <c r="B49" s="194">
        <v>0.1047</v>
      </c>
      <c r="C49" s="195">
        <f t="shared" si="28"/>
        <v>4156.59</v>
      </c>
      <c r="D49" s="193">
        <f t="shared" si="20"/>
        <v>44700</v>
      </c>
      <c r="E49" s="194">
        <v>0.10969999999999901</v>
      </c>
      <c r="F49" s="195">
        <f t="shared" si="0"/>
        <v>4903.5899999999556</v>
      </c>
      <c r="G49" s="193">
        <f t="shared" si="16"/>
        <v>49700</v>
      </c>
      <c r="H49" s="194">
        <v>0.114699999999999</v>
      </c>
      <c r="I49" s="195">
        <f t="shared" si="17"/>
        <v>5700.5899999999501</v>
      </c>
      <c r="J49" s="193">
        <f t="shared" si="26"/>
        <v>54700</v>
      </c>
      <c r="K49" s="194">
        <v>0.119699999999999</v>
      </c>
      <c r="L49" s="195">
        <f t="shared" si="27"/>
        <v>6547.5899999999456</v>
      </c>
      <c r="M49" s="193">
        <f t="shared" si="21"/>
        <v>59700</v>
      </c>
      <c r="N49" s="194">
        <v>0.12469999999999901</v>
      </c>
      <c r="O49" s="195">
        <f t="shared" si="18"/>
        <v>7444.589999999941</v>
      </c>
      <c r="P49" s="193">
        <f t="shared" si="11"/>
        <v>64700</v>
      </c>
      <c r="Q49" s="194">
        <v>0.12970000000000001</v>
      </c>
      <c r="R49" s="195">
        <f t="shared" si="12"/>
        <v>8391.59</v>
      </c>
      <c r="S49" s="193">
        <f t="shared" si="22"/>
        <v>69700</v>
      </c>
      <c r="T49" s="194">
        <v>0.13469999999999999</v>
      </c>
      <c r="U49" s="195">
        <f t="shared" si="19"/>
        <v>9388.5899999999983</v>
      </c>
    </row>
    <row r="50" spans="1:21" x14ac:dyDescent="0.2">
      <c r="A50" s="193">
        <f t="shared" si="25"/>
        <v>39800</v>
      </c>
      <c r="B50" s="194">
        <v>0.1048</v>
      </c>
      <c r="C50" s="195">
        <f t="shared" si="28"/>
        <v>4171.04</v>
      </c>
      <c r="D50" s="193">
        <f t="shared" si="20"/>
        <v>44800</v>
      </c>
      <c r="E50" s="194">
        <v>0.109799999999999</v>
      </c>
      <c r="F50" s="195">
        <f t="shared" si="0"/>
        <v>4919.0399999999554</v>
      </c>
      <c r="G50" s="193">
        <f t="shared" si="16"/>
        <v>49800</v>
      </c>
      <c r="H50" s="194">
        <v>0.114799999999999</v>
      </c>
      <c r="I50" s="195">
        <f t="shared" si="17"/>
        <v>5717.0399999999499</v>
      </c>
      <c r="J50" s="193">
        <f t="shared" si="26"/>
        <v>54800</v>
      </c>
      <c r="K50" s="194">
        <v>0.119799999999999</v>
      </c>
      <c r="L50" s="195">
        <f t="shared" si="27"/>
        <v>6565.0399999999454</v>
      </c>
      <c r="M50" s="193">
        <f t="shared" si="21"/>
        <v>59800</v>
      </c>
      <c r="N50" s="194">
        <v>0.124799999999999</v>
      </c>
      <c r="O50" s="195">
        <f t="shared" si="18"/>
        <v>7463.0399999999399</v>
      </c>
      <c r="P50" s="193">
        <f t="shared" si="11"/>
        <v>64800</v>
      </c>
      <c r="Q50" s="194">
        <v>0.1298</v>
      </c>
      <c r="R50" s="195">
        <f t="shared" si="12"/>
        <v>8411.0399999999991</v>
      </c>
      <c r="S50" s="193">
        <f t="shared" si="22"/>
        <v>69800</v>
      </c>
      <c r="T50" s="194">
        <v>0.1348</v>
      </c>
      <c r="U50" s="195">
        <f t="shared" si="19"/>
        <v>9409.0400000000009</v>
      </c>
    </row>
    <row r="51" spans="1:21" x14ac:dyDescent="0.2">
      <c r="A51" s="193">
        <f t="shared" si="25"/>
        <v>39900</v>
      </c>
      <c r="B51" s="194">
        <v>0.10489999999999999</v>
      </c>
      <c r="C51" s="195">
        <f t="shared" si="28"/>
        <v>4185.5099999999993</v>
      </c>
      <c r="D51" s="193">
        <f t="shared" si="20"/>
        <v>44900</v>
      </c>
      <c r="E51" s="194">
        <v>0.109899999999999</v>
      </c>
      <c r="F51" s="195">
        <f t="shared" si="0"/>
        <v>4934.5099999999547</v>
      </c>
      <c r="G51" s="193">
        <f t="shared" si="16"/>
        <v>49900</v>
      </c>
      <c r="H51" s="194">
        <v>0.114899999999999</v>
      </c>
      <c r="I51" s="195">
        <f t="shared" si="17"/>
        <v>5733.5099999999502</v>
      </c>
      <c r="J51" s="193">
        <f t="shared" si="26"/>
        <v>54900</v>
      </c>
      <c r="K51" s="194">
        <v>0.11989999999999899</v>
      </c>
      <c r="L51" s="195">
        <f t="shared" si="27"/>
        <v>6582.5099999999447</v>
      </c>
      <c r="M51" s="193">
        <f t="shared" si="21"/>
        <v>59900</v>
      </c>
      <c r="N51" s="194">
        <v>0.124899999999999</v>
      </c>
      <c r="O51" s="195">
        <f t="shared" si="18"/>
        <v>7481.5099999999402</v>
      </c>
      <c r="P51" s="193">
        <f t="shared" si="11"/>
        <v>64900</v>
      </c>
      <c r="Q51" s="194">
        <v>0.12989999999999999</v>
      </c>
      <c r="R51" s="195">
        <f t="shared" si="12"/>
        <v>8430.5099999999984</v>
      </c>
      <c r="S51" s="193">
        <f t="shared" si="22"/>
        <v>69900</v>
      </c>
      <c r="T51" s="194">
        <v>0.13489999999999999</v>
      </c>
      <c r="U51" s="195">
        <f t="shared" si="19"/>
        <v>9429.51</v>
      </c>
    </row>
    <row r="52" spans="1:21" ht="13.5" thickBot="1" x14ac:dyDescent="0.25">
      <c r="A52" s="196">
        <f>A51+100</f>
        <v>40000</v>
      </c>
      <c r="B52" s="197">
        <f>B51+0.01%</f>
        <v>0.105</v>
      </c>
      <c r="C52" s="199">
        <f>A52*B52</f>
        <v>4200</v>
      </c>
      <c r="D52" s="196">
        <f t="shared" si="20"/>
        <v>45000</v>
      </c>
      <c r="E52" s="198">
        <v>0.109999999999999</v>
      </c>
      <c r="F52" s="199">
        <f t="shared" si="0"/>
        <v>4949.9999999999554</v>
      </c>
      <c r="G52" s="202">
        <f t="shared" si="16"/>
        <v>50000</v>
      </c>
      <c r="H52" s="203">
        <v>0.11499999999999901</v>
      </c>
      <c r="I52" s="204">
        <f t="shared" si="17"/>
        <v>5749.99999999995</v>
      </c>
      <c r="J52" s="196">
        <f t="shared" si="26"/>
        <v>55000</v>
      </c>
      <c r="K52" s="205">
        <v>0.119999999999999</v>
      </c>
      <c r="L52" s="199">
        <f t="shared" si="27"/>
        <v>6599.9999999999445</v>
      </c>
      <c r="M52" s="196">
        <f t="shared" si="21"/>
        <v>60000</v>
      </c>
      <c r="N52" s="205">
        <v>0.124999999999999</v>
      </c>
      <c r="O52" s="199">
        <f t="shared" si="18"/>
        <v>7499.99999999994</v>
      </c>
      <c r="P52" s="196">
        <f t="shared" si="11"/>
        <v>65000</v>
      </c>
      <c r="Q52" s="205">
        <v>0.13</v>
      </c>
      <c r="R52" s="199">
        <f t="shared" si="12"/>
        <v>8450</v>
      </c>
      <c r="S52" s="202">
        <f t="shared" si="22"/>
        <v>70000</v>
      </c>
      <c r="T52" s="203">
        <v>0.13500000000000001</v>
      </c>
      <c r="U52" s="204">
        <f t="shared" si="19"/>
        <v>9450</v>
      </c>
    </row>
    <row r="353" spans="2:5" x14ac:dyDescent="0.2">
      <c r="B353" s="187"/>
      <c r="E353" s="187"/>
    </row>
  </sheetData>
  <pageMargins left="0.31496062992125984" right="0.31496062992125984" top="0.39370078740157483" bottom="0.39370078740157483" header="0.31496062992125984" footer="0.31496062992125984"/>
  <pageSetup paperSize="9" scale="82"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Grundsatz</vt:lpstr>
      <vt:lpstr>Berechnungsformular</vt:lpstr>
      <vt:lpstr>Formeln</vt:lpstr>
      <vt:lpstr>Selbstbehalt-Tabelle</vt:lpstr>
      <vt:lpstr>Berechnungsformular!Druckbereich</vt:lpstr>
      <vt:lpstr>Formeln!Druckbereich</vt:lpstr>
      <vt:lpstr>'Selbstbehalt-Tabelle'!Druckbereich</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 Planzer / GSUD</dc:creator>
  <cp:lastModifiedBy>Rohrer Alexandra</cp:lastModifiedBy>
  <cp:lastPrinted>2024-05-21T05:17:42Z</cp:lastPrinted>
  <dcterms:created xsi:type="dcterms:W3CDTF">2005-12-14T13:09:20Z</dcterms:created>
  <dcterms:modified xsi:type="dcterms:W3CDTF">2025-03-25T08:18:52Z</dcterms:modified>
</cp:coreProperties>
</file>